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4\DEC 2024\"/>
    </mc:Choice>
  </mc:AlternateContent>
  <bookViews>
    <workbookView xWindow="0" yWindow="0" windowWidth="28800" windowHeight="11700" tabRatio="716" activeTab="8"/>
  </bookViews>
  <sheets>
    <sheet name="MENU" sheetId="35" r:id="rId1"/>
    <sheet name="MANZANILLO via SHA" sheetId="122" r:id="rId2"/>
    <sheet name="WCSA via NGB" sheetId="112" r:id="rId3"/>
    <sheet name="COLON via TAO" sheetId="114" r:id="rId4"/>
    <sheet name="WCSA via TAO" sheetId="115" r:id="rId5"/>
    <sheet name="Panama+Caribbean via TAO" sheetId="113" r:id="rId6"/>
    <sheet name="S.AFRICA via SIN" sheetId="117" r:id="rId7"/>
    <sheet name="S.AMERICA via SIN" sheetId="116" r:id="rId8"/>
    <sheet name="EAST AFRICA via SIN" sheetId="120" r:id="rId9"/>
  </sheets>
  <definedNames>
    <definedName name="_xlnm._FilterDatabase" localSheetId="0" hidden="1">MENU!#REF!</definedName>
    <definedName name="_xlnm._FilterDatabase" localSheetId="6" hidden="1">'S.AFRICA via SIN'!#REF!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17" l="1"/>
  <c r="G14" i="117"/>
  <c r="G14" i="113"/>
  <c r="H11" i="122"/>
  <c r="C14" i="113"/>
  <c r="D14" i="113" s="1"/>
  <c r="B14" i="113"/>
  <c r="A14" i="113"/>
  <c r="C14" i="115"/>
  <c r="D14" i="115" s="1"/>
  <c r="B14" i="115"/>
  <c r="A14" i="115"/>
  <c r="C12" i="114"/>
  <c r="D23" i="112"/>
  <c r="C23" i="112"/>
  <c r="B23" i="112"/>
  <c r="A23" i="112"/>
  <c r="G18" i="112" l="1"/>
  <c r="G21" i="112" s="1"/>
  <c r="G24" i="112" s="1"/>
  <c r="G14" i="122"/>
  <c r="C14" i="122"/>
  <c r="C17" i="122" s="1"/>
  <c r="C20" i="122" s="1"/>
  <c r="C23" i="122" s="1"/>
  <c r="D23" i="122" s="1"/>
  <c r="B24" i="116"/>
  <c r="B24" i="120" s="1"/>
  <c r="A24" i="116"/>
  <c r="A24" i="120" s="1"/>
  <c r="G24" i="116"/>
  <c r="J24" i="116" s="1"/>
  <c r="B23" i="116"/>
  <c r="B23" i="120" s="1"/>
  <c r="A23" i="116"/>
  <c r="A23" i="120" s="1"/>
  <c r="G19" i="117"/>
  <c r="L24" i="116" l="1"/>
  <c r="Q24" i="116"/>
  <c r="R24" i="116"/>
  <c r="I24" i="116"/>
  <c r="K24" i="116"/>
  <c r="I24" i="112"/>
  <c r="N24" i="112"/>
  <c r="M24" i="112"/>
  <c r="H24" i="112"/>
  <c r="G14" i="120"/>
  <c r="G16" i="117"/>
  <c r="G26" i="117" s="1"/>
  <c r="G31" i="117" s="1"/>
  <c r="G15" i="117"/>
  <c r="G20" i="117" s="1"/>
  <c r="G22" i="117"/>
  <c r="G27" i="117" s="1"/>
  <c r="G32" i="117" s="1"/>
  <c r="H13" i="117"/>
  <c r="C15" i="117"/>
  <c r="C20" i="117" s="1"/>
  <c r="P32" i="117" l="1"/>
  <c r="N32" i="117"/>
  <c r="M32" i="117" s="1"/>
  <c r="L32" i="117" s="1"/>
  <c r="O31" i="117"/>
  <c r="N31" i="117" s="1"/>
  <c r="Q31" i="117" s="1"/>
  <c r="R31" i="117" s="1"/>
  <c r="H31" i="117"/>
  <c r="C25" i="117"/>
  <c r="C30" i="117" s="1"/>
  <c r="C16" i="117"/>
  <c r="C21" i="117" s="1"/>
  <c r="C26" i="117" s="1"/>
  <c r="C31" i="117" s="1"/>
  <c r="D30" i="117" l="1"/>
  <c r="D23" i="116" s="1"/>
  <c r="D23" i="120" s="1"/>
  <c r="C23" i="116"/>
  <c r="C23" i="120" s="1"/>
  <c r="C24" i="116"/>
  <c r="C24" i="120" s="1"/>
  <c r="D31" i="117"/>
  <c r="D24" i="116" s="1"/>
  <c r="D24" i="120" s="1"/>
  <c r="B12" i="115"/>
  <c r="B12" i="113" s="1"/>
  <c r="G12" i="114"/>
  <c r="G13" i="114" s="1"/>
  <c r="D13" i="114" l="1"/>
  <c r="C15" i="114"/>
  <c r="D15" i="114" s="1"/>
  <c r="H13" i="114"/>
  <c r="G14" i="114"/>
  <c r="C12" i="115"/>
  <c r="A20" i="116"/>
  <c r="H14" i="114" l="1"/>
  <c r="G15" i="114"/>
  <c r="H15" i="114" s="1"/>
  <c r="D12" i="115"/>
  <c r="C12" i="113"/>
  <c r="A12" i="115"/>
  <c r="A12" i="113" s="1"/>
  <c r="G12" i="115" l="1"/>
  <c r="C14" i="114"/>
  <c r="G16" i="112"/>
  <c r="G17" i="122"/>
  <c r="G13" i="115" l="1"/>
  <c r="G14" i="115" s="1"/>
  <c r="H12" i="115"/>
  <c r="I12" i="115"/>
  <c r="J12" i="115"/>
  <c r="K12" i="115"/>
  <c r="L12" i="115"/>
  <c r="A14" i="112"/>
  <c r="B14" i="112"/>
  <c r="A17" i="112"/>
  <c r="B17" i="112"/>
  <c r="A20" i="112"/>
  <c r="B20" i="112"/>
  <c r="B11" i="112"/>
  <c r="C11" i="112"/>
  <c r="A11" i="112"/>
  <c r="L14" i="115" l="1"/>
  <c r="K14" i="115"/>
  <c r="J14" i="115"/>
  <c r="I14" i="115"/>
  <c r="H14" i="115"/>
  <c r="G14" i="116"/>
  <c r="N23" i="116" l="1"/>
  <c r="H23" i="116"/>
  <c r="O23" i="116"/>
  <c r="M23" i="116"/>
  <c r="L23" i="116"/>
  <c r="K23" i="116"/>
  <c r="J23" i="116"/>
  <c r="G12" i="113"/>
  <c r="G13" i="113" s="1"/>
  <c r="A11" i="116"/>
  <c r="B11" i="116"/>
  <c r="C11" i="116"/>
  <c r="A12" i="116"/>
  <c r="B12" i="116"/>
  <c r="C12" i="116"/>
  <c r="H14" i="113" l="1"/>
  <c r="J14" i="113"/>
  <c r="I14" i="113"/>
  <c r="K14" i="113"/>
  <c r="L14" i="113"/>
  <c r="M14" i="113"/>
  <c r="N14" i="113" s="1"/>
  <c r="H13" i="113"/>
  <c r="K13" i="113"/>
  <c r="J13" i="113"/>
  <c r="I13" i="113"/>
  <c r="L13" i="113"/>
  <c r="M13" i="113"/>
  <c r="N13" i="113" s="1"/>
  <c r="G19" i="112"/>
  <c r="G22" i="112" s="1"/>
  <c r="O22" i="112" l="1"/>
  <c r="H22" i="112"/>
  <c r="K22" i="112" s="1"/>
  <c r="D11" i="116"/>
  <c r="H19" i="117"/>
  <c r="M22" i="112" l="1"/>
  <c r="J22" i="112"/>
  <c r="H26" i="117"/>
  <c r="D11" i="122" l="1"/>
  <c r="D11" i="112" s="1"/>
  <c r="G13" i="120"/>
  <c r="O16" i="117"/>
  <c r="N16" i="117" s="1"/>
  <c r="Q16" i="117" s="1"/>
  <c r="R16" i="117" s="1"/>
  <c r="K18" i="116" l="1"/>
  <c r="I18" i="116"/>
  <c r="L18" i="116"/>
  <c r="Q18" i="116"/>
  <c r="J18" i="116"/>
  <c r="R18" i="116"/>
  <c r="N17" i="117"/>
  <c r="M17" i="117" s="1"/>
  <c r="L17" i="117" s="1"/>
  <c r="H14" i="117"/>
  <c r="B13" i="115"/>
  <c r="B13" i="113" s="1"/>
  <c r="A13" i="115"/>
  <c r="A13" i="113" s="1"/>
  <c r="C14" i="112" l="1"/>
  <c r="R21" i="116"/>
  <c r="I21" i="116"/>
  <c r="Q21" i="116"/>
  <c r="L21" i="116"/>
  <c r="K21" i="116"/>
  <c r="J21" i="116"/>
  <c r="G24" i="117"/>
  <c r="H29" i="117" s="1"/>
  <c r="P17" i="117"/>
  <c r="C17" i="112" l="1"/>
  <c r="D14" i="114"/>
  <c r="C13" i="115"/>
  <c r="C13" i="113" s="1"/>
  <c r="D13" i="113" s="1"/>
  <c r="H24" i="117"/>
  <c r="G17" i="120"/>
  <c r="G20" i="120" s="1"/>
  <c r="G23" i="120" s="1"/>
  <c r="I23" i="120" s="1"/>
  <c r="D11" i="114"/>
  <c r="C20" i="112" l="1"/>
  <c r="D20" i="122"/>
  <c r="D20" i="112" s="1"/>
  <c r="D12" i="113"/>
  <c r="D13" i="115"/>
  <c r="J13" i="115"/>
  <c r="L13" i="115"/>
  <c r="K13" i="115"/>
  <c r="I13" i="115"/>
  <c r="H13" i="115"/>
  <c r="O21" i="117"/>
  <c r="N21" i="117" s="1"/>
  <c r="Q21" i="117" s="1"/>
  <c r="R21" i="117" s="1"/>
  <c r="O11" i="117"/>
  <c r="N11" i="117" s="1"/>
  <c r="Q11" i="117" s="1"/>
  <c r="R11" i="117" s="1"/>
  <c r="G28" i="117"/>
  <c r="H28" i="117" s="1"/>
  <c r="N21" i="112" l="1"/>
  <c r="M21" i="112"/>
  <c r="I21" i="112"/>
  <c r="H21" i="112"/>
  <c r="H18" i="117"/>
  <c r="C12" i="120"/>
  <c r="D12" i="120" s="1"/>
  <c r="C11" i="120"/>
  <c r="O26" i="117" l="1"/>
  <c r="N26" i="117" s="1"/>
  <c r="Q26" i="117" s="1"/>
  <c r="R26" i="117" s="1"/>
  <c r="D14" i="122"/>
  <c r="D14" i="112" s="1"/>
  <c r="D17" i="122" l="1"/>
  <c r="D17" i="112" s="1"/>
  <c r="C14" i="120" l="1"/>
  <c r="D14" i="120" s="1"/>
  <c r="C21" i="120"/>
  <c r="D21" i="120" s="1"/>
  <c r="C18" i="120"/>
  <c r="D18" i="120" s="1"/>
  <c r="C20" i="120" l="1"/>
  <c r="D20" i="120" s="1"/>
  <c r="C17" i="120"/>
  <c r="D17" i="120" s="1"/>
  <c r="O19" i="112" l="1"/>
  <c r="H19" i="112"/>
  <c r="K19" i="112" s="1"/>
  <c r="I12" i="113"/>
  <c r="H12" i="113"/>
  <c r="K12" i="113"/>
  <c r="J12" i="113"/>
  <c r="L12" i="113"/>
  <c r="M12" i="113"/>
  <c r="N12" i="113" s="1"/>
  <c r="G16" i="120"/>
  <c r="G19" i="120" s="1"/>
  <c r="G22" i="120" s="1"/>
  <c r="H22" i="120" s="1"/>
  <c r="H17" i="116" l="1"/>
  <c r="M19" i="112"/>
  <c r="J19" i="112"/>
  <c r="H20" i="116" l="1"/>
  <c r="I20" i="117"/>
  <c r="J20" i="117" s="1"/>
  <c r="K20" i="117" s="1"/>
  <c r="G25" i="117"/>
  <c r="G30" i="117" s="1"/>
  <c r="I30" i="117" s="1"/>
  <c r="J30" i="117" s="1"/>
  <c r="K30" i="117" s="1"/>
  <c r="G20" i="122"/>
  <c r="G23" i="122" s="1"/>
  <c r="H23" i="122" s="1"/>
  <c r="H20" i="122" l="1"/>
  <c r="G14" i="112"/>
  <c r="G17" i="112" l="1"/>
  <c r="G20" i="112" s="1"/>
  <c r="G23" i="112" s="1"/>
  <c r="I23" i="112" l="1"/>
  <c r="M23" i="112"/>
  <c r="L23" i="112"/>
  <c r="N23" i="112"/>
  <c r="H23" i="112"/>
  <c r="H20" i="112"/>
  <c r="N20" i="112"/>
  <c r="M20" i="112"/>
  <c r="L20" i="112"/>
  <c r="I20" i="112"/>
  <c r="B18" i="120"/>
  <c r="B12" i="120"/>
  <c r="B21" i="120"/>
  <c r="I15" i="117" l="1"/>
  <c r="J15" i="117" s="1"/>
  <c r="K15" i="117" s="1"/>
  <c r="A21" i="120" l="1"/>
  <c r="A18" i="120"/>
  <c r="C15" i="120"/>
  <c r="D15" i="120" s="1"/>
  <c r="B15" i="120"/>
  <c r="A15" i="120"/>
  <c r="A12" i="120"/>
  <c r="A11" i="120"/>
  <c r="B11" i="120"/>
  <c r="C21" i="116"/>
  <c r="B21" i="116"/>
  <c r="A21" i="116"/>
  <c r="C18" i="116"/>
  <c r="B18" i="116"/>
  <c r="A18" i="116"/>
  <c r="B20" i="116"/>
  <c r="C20" i="116"/>
  <c r="D20" i="116" s="1"/>
  <c r="C15" i="116"/>
  <c r="B15" i="116"/>
  <c r="A15" i="116"/>
  <c r="D26" i="117"/>
  <c r="D21" i="116" s="1"/>
  <c r="D21" i="117"/>
  <c r="D18" i="116" s="1"/>
  <c r="D16" i="117"/>
  <c r="D11" i="117"/>
  <c r="D12" i="116" s="1"/>
  <c r="B20" i="120"/>
  <c r="B17" i="120"/>
  <c r="B14" i="120"/>
  <c r="A20" i="120"/>
  <c r="A17" i="120"/>
  <c r="A14" i="120"/>
  <c r="C14" i="116"/>
  <c r="D14" i="116" s="1"/>
  <c r="D25" i="117"/>
  <c r="D20" i="117"/>
  <c r="D10" i="117"/>
  <c r="P27" i="117" l="1"/>
  <c r="N27" i="117"/>
  <c r="M27" i="117" s="1"/>
  <c r="L27" i="117" s="1"/>
  <c r="N22" i="117"/>
  <c r="M22" i="117" s="1"/>
  <c r="L22" i="117" s="1"/>
  <c r="P22" i="117"/>
  <c r="D15" i="116"/>
  <c r="K20" i="116"/>
  <c r="L20" i="116"/>
  <c r="M20" i="116"/>
  <c r="N20" i="116"/>
  <c r="J20" i="116"/>
  <c r="O20" i="116"/>
  <c r="H13" i="120" l="1"/>
  <c r="I17" i="120"/>
  <c r="I14" i="120"/>
  <c r="H16" i="120" l="1"/>
  <c r="O17" i="116"/>
  <c r="N17" i="116"/>
  <c r="M17" i="116"/>
  <c r="L17" i="116"/>
  <c r="K17" i="116"/>
  <c r="J17" i="116"/>
  <c r="H8" i="117"/>
  <c r="D12" i="114"/>
  <c r="H17" i="122"/>
  <c r="C10" i="115"/>
  <c r="D10" i="115" s="1"/>
  <c r="A11" i="115"/>
  <c r="A11" i="113" s="1"/>
  <c r="B11" i="115"/>
  <c r="B11" i="113" s="1"/>
  <c r="B10" i="115"/>
  <c r="A10" i="115"/>
  <c r="D15" i="117"/>
  <c r="H9" i="117"/>
  <c r="C11" i="115" l="1"/>
  <c r="R12" i="116"/>
  <c r="Q12" i="116"/>
  <c r="L12" i="116"/>
  <c r="K12" i="116"/>
  <c r="J12" i="116"/>
  <c r="I12" i="116"/>
  <c r="O14" i="116"/>
  <c r="N14" i="116"/>
  <c r="M14" i="116"/>
  <c r="L14" i="116"/>
  <c r="K14" i="116"/>
  <c r="J14" i="116"/>
  <c r="H14" i="116"/>
  <c r="P12" i="117"/>
  <c r="N12" i="117"/>
  <c r="M12" i="117" s="1"/>
  <c r="L12" i="117" s="1"/>
  <c r="I10" i="117"/>
  <c r="J10" i="117" s="1"/>
  <c r="K10" i="117" s="1"/>
  <c r="D11" i="115" l="1"/>
  <c r="C11" i="113"/>
  <c r="H23" i="117"/>
  <c r="C17" i="116"/>
  <c r="D17" i="116" s="1"/>
  <c r="D11" i="120"/>
  <c r="B17" i="116"/>
  <c r="A17" i="116"/>
  <c r="B14" i="116"/>
  <c r="A14" i="116"/>
  <c r="C10" i="113" l="1"/>
  <c r="D10" i="113" s="1"/>
  <c r="B10" i="113"/>
  <c r="A10" i="113"/>
  <c r="I11" i="120" l="1"/>
  <c r="I25" i="117" l="1"/>
  <c r="J25" i="117" s="1"/>
  <c r="K25" i="117" s="1"/>
  <c r="L11" i="112" l="1"/>
  <c r="I20" i="120" l="1"/>
  <c r="H12" i="114" l="1"/>
  <c r="H14" i="122"/>
  <c r="D11" i="113" l="1"/>
  <c r="H10" i="113" l="1"/>
  <c r="I10" i="113"/>
  <c r="J10" i="113"/>
  <c r="K10" i="113"/>
  <c r="L10" i="113"/>
  <c r="M10" i="113"/>
  <c r="N10" i="113" s="1"/>
  <c r="L14" i="112" l="1"/>
  <c r="I14" i="112" l="1"/>
  <c r="N14" i="112"/>
  <c r="M14" i="112"/>
  <c r="H14" i="112"/>
  <c r="K11" i="115" l="1"/>
  <c r="L10" i="115"/>
  <c r="K10" i="115"/>
  <c r="J10" i="115"/>
  <c r="I10" i="115"/>
  <c r="H10" i="115"/>
  <c r="H11" i="114"/>
  <c r="M15" i="112"/>
  <c r="N12" i="112"/>
  <c r="M12" i="112"/>
  <c r="I12" i="112"/>
  <c r="H12" i="112"/>
  <c r="N11" i="112"/>
  <c r="M11" i="112"/>
  <c r="I11" i="112"/>
  <c r="H11" i="112"/>
  <c r="O10" i="112"/>
  <c r="H10" i="112"/>
  <c r="K10" i="112" s="1"/>
  <c r="O13" i="112"/>
  <c r="M10" i="112" l="1"/>
  <c r="J10" i="112"/>
  <c r="H11" i="115"/>
  <c r="N15" i="112"/>
  <c r="H13" i="112"/>
  <c r="K13" i="112" s="1"/>
  <c r="H17" i="112"/>
  <c r="L11" i="115"/>
  <c r="H15" i="112"/>
  <c r="I11" i="115"/>
  <c r="J11" i="115"/>
  <c r="I15" i="112"/>
  <c r="L17" i="112" l="1"/>
  <c r="M13" i="112"/>
  <c r="J13" i="112"/>
  <c r="I17" i="112"/>
  <c r="N17" i="112"/>
  <c r="M17" i="112"/>
  <c r="H18" i="112"/>
  <c r="M18" i="112"/>
  <c r="I18" i="112"/>
  <c r="N18" i="112"/>
  <c r="O16" i="112"/>
  <c r="H16" i="112"/>
  <c r="K16" i="112" s="1"/>
  <c r="M16" i="112" l="1"/>
  <c r="J16" i="112"/>
  <c r="H11" i="116" l="1"/>
  <c r="H10" i="120"/>
  <c r="H19" i="120" l="1"/>
  <c r="M11" i="116" l="1"/>
  <c r="K11" i="116" l="1"/>
  <c r="O11" i="116"/>
  <c r="J11" i="116"/>
  <c r="L11" i="116"/>
  <c r="N11" i="116"/>
  <c r="J11" i="113" l="1"/>
  <c r="M11" i="113" l="1"/>
  <c r="N11" i="113" s="1"/>
  <c r="I11" i="113"/>
  <c r="L11" i="113"/>
  <c r="H11" i="113"/>
  <c r="K11" i="113"/>
  <c r="Q15" i="116" l="1"/>
  <c r="K15" i="116"/>
  <c r="I15" i="116"/>
  <c r="L15" i="116"/>
  <c r="J15" i="116"/>
  <c r="R15" i="116"/>
</calcChain>
</file>

<file path=xl/sharedStrings.xml><?xml version="1.0" encoding="utf-8"?>
<sst xmlns="http://schemas.openxmlformats.org/spreadsheetml/2006/main" count="796" uniqueCount="291">
  <si>
    <t>COSCO SHIPPING LINES (VIETNAM)</t>
  </si>
  <si>
    <t>CLICK HERE</t>
  </si>
  <si>
    <t>WCSA - (MANZANILLO, LAZARO CARDENAS, PUERTO QUETZAL, BUENAVENTURA, GUAYAQUIL, CALLAO, SAN ANTONIO via NINGBO)</t>
  </si>
  <si>
    <t>WCSA - ENSENADA, MANZANILLO (MEXICO), CALLAO, SAN ANTONIO via QINGDAO</t>
  </si>
  <si>
    <t>PANAMA &amp; CARIBBEAN - ENSENADA, MANZANILLO(MEXICO/PANAMA), CARTAGENA, KINGSTON, CAUCEDO, PORT OF SPAIN via TAO</t>
  </si>
  <si>
    <t>SOUTH AMERICA via SINGAPORE  (SANTOS,MONTEVIDEO,BUENOS AIRES , RIO DE JANEIRO, NAGEGANTES, PARANAGUA)</t>
  </si>
  <si>
    <t>SOUTH AFRICA (DURBAN, CAPE TOWN)</t>
  </si>
  <si>
    <t>EAST AFRICA (MOMBASA, DAR ES SALAAM)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</si>
  <si>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</si>
  <si>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</si>
  <si>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</si>
  <si>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</si>
  <si>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CENTRAL &amp; SOUTH AMERICA SERVICE (WCSA) via NGB</t>
  </si>
  <si>
    <t>ACAJUTLA/ SAN LORENZO/ CORINTO/ CALDERA via MANZANILLO,MX by FEEDER</t>
  </si>
  <si>
    <t>BACK TO MENU</t>
  </si>
  <si>
    <t>IQUIQUE via CALLAO (WSA2, WSA3, WSA4)</t>
  </si>
  <si>
    <t>FEEDER (CV2-N)</t>
  </si>
  <si>
    <t>ETD</t>
  </si>
  <si>
    <t>ETA</t>
  </si>
  <si>
    <t>INTENDED</t>
  </si>
  <si>
    <t>T/S NINGBO</t>
  </si>
  <si>
    <t>CAT LAI</t>
  </si>
  <si>
    <t>NINGBO</t>
  </si>
  <si>
    <t xml:space="preserve">CONNECTING VESSEL </t>
  </si>
  <si>
    <t>MANZANILLO, MX</t>
  </si>
  <si>
    <t>LAZARO CARDENAS</t>
  </si>
  <si>
    <t>BUENAVENTURA</t>
  </si>
  <si>
    <t>PUERTO QUETZAL</t>
  </si>
  <si>
    <t>CALLAO</t>
  </si>
  <si>
    <t>GUAYAQUIL</t>
  </si>
  <si>
    <t>SAN ANTONIO</t>
  </si>
  <si>
    <t>-</t>
  </si>
  <si>
    <t xml:space="preserve">ABOVE SAILING SCHEDULE IS SUBJECT TO CHANGE WITH /WITHOUT PRIOR NOTICE </t>
  </si>
  <si>
    <t>Remarks for closing time:</t>
  </si>
  <si>
    <t>14:00 FRI at CAT LAI</t>
  </si>
  <si>
    <t xml:space="preserve">        COSCO SHIPPING LINES (VIETNAM)</t>
  </si>
  <si>
    <t>Colon Container Terminal (transit service via AWE1)</t>
  </si>
  <si>
    <t>T/S QINGDAO</t>
  </si>
  <si>
    <t>TAO</t>
  </si>
  <si>
    <t>Colon Container Terminal</t>
  </si>
  <si>
    <t>WCSA via QINGDAO</t>
  </si>
  <si>
    <t>ENSENADA</t>
  </si>
  <si>
    <t>MANZANILLO, MX
(ZLO03)</t>
  </si>
  <si>
    <t>LIRQUEN, CHILE</t>
  </si>
  <si>
    <t>SAN ANTONIO,
CHILE</t>
  </si>
  <si>
    <t>02:00 MON at CAT LAI</t>
  </si>
  <si>
    <t>PANAMA &amp; CARIBBEAN via TAO</t>
  </si>
  <si>
    <t>ALTAMIRA/VERACRUZ/PROGRESO via KINGSTON by FEEDER</t>
  </si>
  <si>
    <t>MANZANILLO, MX (ZLO03)</t>
  </si>
  <si>
    <t>BALBOA
(BBA01)</t>
  </si>
  <si>
    <t>MANZANILLO, PANAMA (MZL01)</t>
  </si>
  <si>
    <t>CARTAGENA
(CTG02)</t>
  </si>
  <si>
    <t>KINGSTON
(KIG01)</t>
  </si>
  <si>
    <t>CAUCEDO
(CAU01)</t>
  </si>
  <si>
    <t>Shipments to Cuba will be transshipped at Cartagena instead of Manzanillo, Panama on CAX1 lines wef 1/Sep/2019.</t>
  </si>
  <si>
    <t>WSA</t>
  </si>
  <si>
    <t>WSA2</t>
  </si>
  <si>
    <t>WSA4</t>
  </si>
  <si>
    <t>CAX1 E</t>
  </si>
  <si>
    <t>SOUTH AMERICA SERVICE (ECSA) via SGP</t>
  </si>
  <si>
    <t>T/S SINGAPORE</t>
  </si>
  <si>
    <t>SIN</t>
  </si>
  <si>
    <t>RIO DE JANEIRO</t>
  </si>
  <si>
    <t>ITAGUAI</t>
  </si>
  <si>
    <t>SANTOS</t>
  </si>
  <si>
    <t>PARANAGUA</t>
  </si>
  <si>
    <t>NAVEGANTES</t>
  </si>
  <si>
    <t>MONTEVIDEO</t>
  </si>
  <si>
    <t>BUENOS AIRES</t>
  </si>
  <si>
    <t>RIO GRANDE</t>
  </si>
  <si>
    <t>IMBITUBA</t>
  </si>
  <si>
    <t>ITAJAI</t>
  </si>
  <si>
    <t>ITAPOA</t>
  </si>
  <si>
    <t xml:space="preserve">08:00 AM SAT in CAT LAI (SUN Feeder) </t>
  </si>
  <si>
    <t>07:00 AM SUN in CAT LAI</t>
  </si>
  <si>
    <t>As per updated info,  extra loader M/V "XIN WU HAN" 098W/E (ESA2 RSS 098 W) ETD SIN 14 SEP will not call Buenos Aires this time, other ports remain unchanges.</t>
  </si>
  <si>
    <t>(JOHANNESBURG &amp; PRETORIA via DURBAN by RAIL)</t>
  </si>
  <si>
    <t>DURBAN</t>
  </si>
  <si>
    <t>CAPE TOWN</t>
  </si>
  <si>
    <t>POINTE NOIRE</t>
  </si>
  <si>
    <t>CONNECTING VESSEL</t>
  </si>
  <si>
    <t>APAPA</t>
  </si>
  <si>
    <t>TINCAN</t>
  </si>
  <si>
    <t>TEMA (MPS New Terminal 3)</t>
  </si>
  <si>
    <t>LOME</t>
  </si>
  <si>
    <t>ABIDJAN</t>
  </si>
  <si>
    <t>COTONOU</t>
  </si>
  <si>
    <t>ONNE</t>
  </si>
  <si>
    <t>MOMBASA</t>
  </si>
  <si>
    <t>ESA</t>
  </si>
  <si>
    <t>ESA2</t>
  </si>
  <si>
    <t>AFRICA&amp; SOUTH  EAST AMERICA SERVICE</t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</si>
  <si>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</si>
  <si>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</si>
  <si>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t>COLON CONTAINER TERMINAL via QINGDAO</t>
  </si>
  <si>
    <t>PORT OF SPAIN 
(via CAUCEDO)</t>
  </si>
  <si>
    <r>
      <rPr>
        <b/>
        <sz val="14"/>
        <color indexed="10"/>
        <rFont val="Arial"/>
        <family val="2"/>
      </rPr>
      <t xml:space="preserve">VALPARAISO via CALLAO </t>
    </r>
    <r>
      <rPr>
        <b/>
        <sz val="14"/>
        <color indexed="12"/>
        <rFont val="Arial"/>
        <family val="2"/>
      </rPr>
      <t>(</t>
    </r>
    <r>
      <rPr>
        <b/>
        <sz val="14"/>
        <color indexed="10"/>
        <rFont val="Arial"/>
        <family val="2"/>
      </rPr>
      <t>STOP SVC FROM 8-MAY-19</t>
    </r>
    <r>
      <rPr>
        <b/>
        <sz val="14"/>
        <color indexed="12"/>
        <rFont val="Arial"/>
        <family val="2"/>
      </rPr>
      <t>) / BUNAVENTURA</t>
    </r>
  </si>
  <si>
    <t>WEST AFRICA via PKL (APAPA, TINCAN, TEMA)</t>
  </si>
  <si>
    <t>WSA3-E</t>
  </si>
  <si>
    <t>EAX1-W</t>
  </si>
  <si>
    <t>Dar-es-salaam</t>
  </si>
  <si>
    <t>SOUTH AFRICA + SOUTH WEST AFRICA + WEST AFRICA SERVICE via SGP</t>
  </si>
  <si>
    <r>
      <t>LUANDA(Sogester)
(</t>
    </r>
    <r>
      <rPr>
        <b/>
        <sz val="11"/>
        <color rgb="FFFF0000"/>
        <rFont val="Arial"/>
        <family val="2"/>
      </rPr>
      <t>LDA01</t>
    </r>
    <r>
      <rPr>
        <b/>
        <sz val="11"/>
        <rFont val="Arial"/>
        <family val="2"/>
      </rPr>
      <t>)</t>
    </r>
  </si>
  <si>
    <t>AWE1-E</t>
  </si>
  <si>
    <t>EAX2-W</t>
  </si>
  <si>
    <t>MANZANILLO, MX via SHA (WSA Service)</t>
  </si>
  <si>
    <t>SHANGHAI</t>
  </si>
  <si>
    <t>MANZANILLO, MX (ZLO04)</t>
  </si>
  <si>
    <t>WSA-E</t>
  </si>
  <si>
    <t>22:00 FRI in TCHP // 04:00 AM FRI in CAT LAI // 22:00 PM THU at TRANSIMEX, TANAMEXCO (don’t accept ICD PHUOCLONG /BINHDUONG)</t>
  </si>
  <si>
    <t>FEEDER
(VSX - VTS - IHX)</t>
  </si>
  <si>
    <t>BALBOA</t>
  </si>
  <si>
    <t>FEEDER
(QVS - VTS - IHX)</t>
  </si>
  <si>
    <t>FEEDER (CV2 E)</t>
  </si>
  <si>
    <t xml:space="preserve"> </t>
  </si>
  <si>
    <t>FEEDER
(VTS - IHX - VSX)</t>
  </si>
  <si>
    <t>FEEDER (CV2-E)</t>
  </si>
  <si>
    <t>CAPE FAWLEY</t>
  </si>
  <si>
    <t>SINAR SUNDA</t>
  </si>
  <si>
    <t>SAN LORENZO</t>
  </si>
  <si>
    <t>MERATUS JAYAGIRI</t>
  </si>
  <si>
    <t>QINGDAO</t>
  </si>
  <si>
    <t>AN HAI</t>
  </si>
  <si>
    <t>CF ATHENA</t>
  </si>
  <si>
    <t>066E</t>
  </si>
  <si>
    <t>ZAX3 W</t>
  </si>
  <si>
    <t>ZAX2  W</t>
  </si>
  <si>
    <t>WAX4 W</t>
  </si>
  <si>
    <t>WAX3 W</t>
  </si>
  <si>
    <t>WAX1 W</t>
  </si>
  <si>
    <t>007W</t>
  </si>
  <si>
    <t>004W</t>
  </si>
  <si>
    <t>COSCO SAO PAULO</t>
  </si>
  <si>
    <t>271S</t>
  </si>
  <si>
    <t>EA JERSEY</t>
  </si>
  <si>
    <t>146W</t>
  </si>
  <si>
    <t>KOTA LEGIT</t>
  </si>
  <si>
    <t>068W</t>
  </si>
  <si>
    <t>HANOVER EXPRESS</t>
  </si>
  <si>
    <t>2447W</t>
  </si>
  <si>
    <t>VELA</t>
  </si>
  <si>
    <t>448W</t>
  </si>
  <si>
    <t>COSCO SHIPPING BRAZIL</t>
  </si>
  <si>
    <t>005W</t>
  </si>
  <si>
    <t>XIN YANG SHAN</t>
  </si>
  <si>
    <t>GSL MELINA</t>
  </si>
  <si>
    <t>108W</t>
  </si>
  <si>
    <t>ANAXAGORAS</t>
  </si>
  <si>
    <t>AREOPOLIS</t>
  </si>
  <si>
    <t>MAERSK NADI</t>
  </si>
  <si>
    <t>450W</t>
  </si>
  <si>
    <t>HANSA FRESENBURG</t>
  </si>
  <si>
    <t>039N</t>
  </si>
  <si>
    <t>KYOTO TOWER</t>
  </si>
  <si>
    <t>172E</t>
  </si>
  <si>
    <t>CSCL SPRING</t>
  </si>
  <si>
    <t>060E</t>
  </si>
  <si>
    <t>XIN LOS ANGELES</t>
  </si>
  <si>
    <t>INSIGHT</t>
  </si>
  <si>
    <t>021N</t>
  </si>
  <si>
    <t>083N</t>
  </si>
  <si>
    <t>030N</t>
  </si>
  <si>
    <t>KANWAY LUCKY</t>
  </si>
  <si>
    <t>005N</t>
  </si>
  <si>
    <t xml:space="preserve">HANSA FRESENBURG </t>
  </si>
  <si>
    <t>082E</t>
  </si>
  <si>
    <t>029E</t>
  </si>
  <si>
    <t>039E</t>
  </si>
  <si>
    <t>021E</t>
  </si>
  <si>
    <t>083E</t>
  </si>
  <si>
    <t>029S</t>
  </si>
  <si>
    <t>179S</t>
  </si>
  <si>
    <t>INCRES</t>
  </si>
  <si>
    <t>034S</t>
  </si>
  <si>
    <t>180S</t>
  </si>
  <si>
    <t>036S</t>
  </si>
  <si>
    <t>137S</t>
  </si>
  <si>
    <t>272S</t>
  </si>
  <si>
    <t>138S</t>
  </si>
  <si>
    <t>273S</t>
  </si>
  <si>
    <t>EVER LAMBENT</t>
  </si>
  <si>
    <t>0709-068E</t>
  </si>
  <si>
    <t>EVER LIVEN</t>
  </si>
  <si>
    <t>0710-074E</t>
  </si>
  <si>
    <t>EVER LEGION</t>
  </si>
  <si>
    <t>0711-060E</t>
  </si>
  <si>
    <t>EVER LUCKY</t>
  </si>
  <si>
    <t>0712-076E</t>
  </si>
  <si>
    <t>068E</t>
  </si>
  <si>
    <t>074E</t>
  </si>
  <si>
    <t>KOTA PUSAKA</t>
  </si>
  <si>
    <t>034E</t>
  </si>
  <si>
    <t>WAN HAI 623</t>
  </si>
  <si>
    <t>E018</t>
  </si>
  <si>
    <t>WAN HAI 721</t>
  </si>
  <si>
    <t>E019</t>
  </si>
  <si>
    <t>KOTA EAGLE</t>
  </si>
  <si>
    <t>002E</t>
  </si>
  <si>
    <t>CMA CGM NERVAL</t>
  </si>
  <si>
    <t>0MHQ4E1MA</t>
  </si>
  <si>
    <t>CMA CGM NANSHA</t>
  </si>
  <si>
    <t>0MHP7E1MA</t>
  </si>
  <si>
    <t>APL CALIFORNIA</t>
  </si>
  <si>
    <t>0MHP9E1MA</t>
  </si>
  <si>
    <t>CMA CGM XIAMEN</t>
  </si>
  <si>
    <t>0MHPBE1MA</t>
  </si>
  <si>
    <t>EVER FORE</t>
  </si>
  <si>
    <t>1192E</t>
  </si>
  <si>
    <t>EVER FAIR</t>
  </si>
  <si>
    <t>1193E</t>
  </si>
  <si>
    <t>EVER FAVOR</t>
  </si>
  <si>
    <t>1194E</t>
  </si>
  <si>
    <t>EVER FAME</t>
  </si>
  <si>
    <t>1195E</t>
  </si>
  <si>
    <t>EVER FRANK</t>
  </si>
  <si>
    <t>1196E</t>
  </si>
  <si>
    <t>OOCL HO CHI MINH CITY</t>
  </si>
  <si>
    <t>COSCO ASIA</t>
  </si>
  <si>
    <t>096E</t>
  </si>
  <si>
    <t>CSCL WINTER</t>
  </si>
  <si>
    <t>055E</t>
  </si>
  <si>
    <t>YANTIAN</t>
  </si>
  <si>
    <t>125E</t>
  </si>
  <si>
    <t>CSCL LONG BEACH</t>
  </si>
  <si>
    <t>057E</t>
  </si>
  <si>
    <t>CSCL ZEEBRUGGE</t>
  </si>
  <si>
    <t>050E</t>
  </si>
  <si>
    <t>CMA CGM LYRA</t>
  </si>
  <si>
    <t>0PPJPE1MA</t>
  </si>
  <si>
    <t>EDISON</t>
  </si>
  <si>
    <t>0PPJRE1MA</t>
  </si>
  <si>
    <t>OOCL MEMPHIS</t>
  </si>
  <si>
    <t>089E</t>
  </si>
  <si>
    <t>COSCO SURABAYA</t>
  </si>
  <si>
    <t>118W</t>
  </si>
  <si>
    <t>NAVIOS MAGNOLIA</t>
  </si>
  <si>
    <t>120W</t>
  </si>
  <si>
    <t>DOLPHIN II</t>
  </si>
  <si>
    <t>022W</t>
  </si>
  <si>
    <t>BAY BRIDGE</t>
  </si>
  <si>
    <t>197W</t>
  </si>
  <si>
    <t>SEASPAN TOKYO</t>
  </si>
  <si>
    <t>113W</t>
  </si>
  <si>
    <t>BAI CHAY BRIDGE</t>
  </si>
  <si>
    <t>142W</t>
  </si>
  <si>
    <t>KOTA SINGA</t>
  </si>
  <si>
    <t>COSCO WELLINGTON</t>
  </si>
  <si>
    <t>095W</t>
  </si>
  <si>
    <t>069W</t>
  </si>
  <si>
    <t>LUANDA EXPRESS</t>
  </si>
  <si>
    <t>2448W</t>
  </si>
  <si>
    <t>COSCO KOREA</t>
  </si>
  <si>
    <t>086W</t>
  </si>
  <si>
    <t>CSCL AFRICA</t>
  </si>
  <si>
    <t>063W</t>
  </si>
  <si>
    <t>MAERSK AMAZON</t>
  </si>
  <si>
    <t>451W</t>
  </si>
  <si>
    <t>SPARROW</t>
  </si>
  <si>
    <t>EA CENTAURUS</t>
  </si>
  <si>
    <t>ANDROUSA</t>
  </si>
  <si>
    <t>357W</t>
  </si>
  <si>
    <t>SEASMILE</t>
  </si>
  <si>
    <t>449W</t>
  </si>
  <si>
    <t>EXPRESS SPAIN</t>
  </si>
  <si>
    <t>148W</t>
  </si>
  <si>
    <t>FELIXSTOWE</t>
  </si>
  <si>
    <t>EVER LOVELY</t>
  </si>
  <si>
    <t>1619-059W</t>
  </si>
  <si>
    <t>CMA CGM AMAZONIA</t>
  </si>
  <si>
    <t>0AARDW1MA</t>
  </si>
  <si>
    <t>KOTA PURI</t>
  </si>
  <si>
    <t>0035W</t>
  </si>
  <si>
    <t>COSCO SHIPPING DANUBE</t>
  </si>
  <si>
    <t>042W</t>
  </si>
  <si>
    <t>COSCO SHIPPING RHINE</t>
  </si>
  <si>
    <t>036W</t>
  </si>
  <si>
    <t>0BDUUW1MA</t>
  </si>
  <si>
    <t>CMA CGM BELEM</t>
  </si>
  <si>
    <t>0BDK2W1MA</t>
  </si>
  <si>
    <t>COSCO SHIPPING MEXICO</t>
  </si>
  <si>
    <t>003W</t>
  </si>
  <si>
    <t>COSCO SHIPPING URUGUAY</t>
  </si>
  <si>
    <t>XIN HUANG PU</t>
  </si>
  <si>
    <t>212W</t>
  </si>
  <si>
    <t>IRENES SOUTHERN</t>
  </si>
  <si>
    <t>206W</t>
  </si>
  <si>
    <t>452W</t>
  </si>
  <si>
    <t>NATAL</t>
  </si>
  <si>
    <t>137W</t>
  </si>
  <si>
    <t>443W</t>
  </si>
  <si>
    <t>502W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</si>
</sst>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"/>
    <numFmt numFmtId="165" formatCode="&quot;Lilium V.&quot;#&quot;S&quot;"/>
    <numFmt numFmtId="166" formatCode="[$-409]d\-mmm;@"/>
    <numFmt numFmtId="167" formatCode="[$€-C07]\ #,##0"/>
    <numFmt numFmtId="168" formatCode="[$-409]d/mmm;@"/>
  </numFmts>
  <fonts count="90">
    <font>
      <sz val="12"/>
      <name val=".VnTime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8"/>
      <name val=".VnTime"/>
      <family val="2"/>
    </font>
    <font>
      <sz val="11"/>
      <name val="바탕체"/>
      <family val="1"/>
      <charset val="129"/>
    </font>
    <font>
      <sz val="12"/>
      <name val="宋体"/>
      <charset val="134"/>
    </font>
    <font>
      <sz val="11"/>
      <color indexed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sz val="10"/>
      <color indexed="17"/>
      <name val="Arial"/>
      <family val="2"/>
    </font>
    <font>
      <b/>
      <sz val="14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4"/>
      <color indexed="8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i/>
      <u/>
      <sz val="14"/>
      <color indexed="8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17"/>
      <name val="Arial"/>
      <family val="2"/>
    </font>
    <font>
      <b/>
      <sz val="11"/>
      <color rgb="FFFF0000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color rgb="FF0070C0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62"/>
      <name val="Arial"/>
      <family val="2"/>
    </font>
    <font>
      <b/>
      <i/>
      <sz val="11"/>
      <color theme="9" tint="-0.499984740745262"/>
      <name val="Arial"/>
      <family val="2"/>
    </font>
    <font>
      <b/>
      <u/>
      <sz val="11"/>
      <color indexed="8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b/>
      <sz val="11"/>
      <color indexed="40"/>
      <name val="Arial"/>
      <family val="2"/>
    </font>
    <font>
      <b/>
      <u/>
      <sz val="11"/>
      <color indexed="12"/>
      <name val="Arial"/>
      <family val="2"/>
    </font>
    <font>
      <i/>
      <sz val="11"/>
      <color indexed="16"/>
      <name val="Arial"/>
      <family val="2"/>
    </font>
    <font>
      <b/>
      <sz val="11"/>
      <color rgb="FF0000FF"/>
      <name val="Arial"/>
      <family val="2"/>
    </font>
    <font>
      <b/>
      <sz val="11"/>
      <color rgb="FF00B050"/>
      <name val="Arial"/>
      <family val="2"/>
    </font>
    <font>
      <b/>
      <sz val="11"/>
      <color rgb="FF008000"/>
      <name val="Arial"/>
      <family val="2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i/>
      <sz val="11"/>
      <color indexed="60"/>
      <name val="Arial"/>
      <family val="2"/>
    </font>
    <font>
      <i/>
      <u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FF0066"/>
      <name val="Arial"/>
      <family val="2"/>
    </font>
    <font>
      <b/>
      <u/>
      <sz val="14"/>
      <color rgb="FF0000FF"/>
      <name val="Arial"/>
      <family val="2"/>
    </font>
    <font>
      <b/>
      <u/>
      <sz val="11"/>
      <color rgb="FF00B050"/>
      <name val="Arial"/>
      <family val="2"/>
    </font>
    <font>
      <b/>
      <sz val="14"/>
      <color rgb="FFFF0000"/>
      <name val="Arial"/>
      <family val="2"/>
    </font>
    <font>
      <sz val="11"/>
      <color rgb="FF00B050"/>
      <name val="Arial"/>
      <family val="2"/>
    </font>
    <font>
      <b/>
      <sz val="11"/>
      <color rgb="FFCC006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0000"/>
        <bgColor indexed="9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/>
      <top/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38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2" fillId="0" borderId="0"/>
    <xf numFmtId="167" fontId="22" fillId="0" borderId="0"/>
    <xf numFmtId="167" fontId="2" fillId="0" borderId="0"/>
    <xf numFmtId="167" fontId="23" fillId="0" borderId="0"/>
    <xf numFmtId="0" fontId="12" fillId="0" borderId="0"/>
    <xf numFmtId="0" fontId="16" fillId="0" borderId="0"/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168" fontId="20" fillId="0" borderId="0"/>
    <xf numFmtId="0" fontId="3" fillId="0" borderId="0"/>
    <xf numFmtId="0" fontId="1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22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1" applyNumberFormat="0" applyAlignment="0" applyProtection="0">
      <alignment vertical="center"/>
    </xf>
    <xf numFmtId="0" fontId="37" fillId="2" borderId="1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1">
    <xf numFmtId="0" fontId="0" fillId="0" borderId="0" xfId="0"/>
    <xf numFmtId="0" fontId="44" fillId="24" borderId="0" xfId="135" applyFont="1" applyFill="1" applyAlignment="1">
      <alignment vertical="center"/>
    </xf>
    <xf numFmtId="0" fontId="8" fillId="0" borderId="0" xfId="23" applyFont="1"/>
    <xf numFmtId="16" fontId="9" fillId="0" borderId="0" xfId="28" applyNumberFormat="1" applyFont="1" applyAlignment="1">
      <alignment horizontal="center" vertical="center"/>
    </xf>
    <xf numFmtId="0" fontId="9" fillId="0" borderId="0" xfId="26" applyFont="1" applyAlignment="1">
      <alignment horizontal="left" vertical="center"/>
    </xf>
    <xf numFmtId="0" fontId="7" fillId="0" borderId="0" xfId="0" applyFont="1"/>
    <xf numFmtId="0" fontId="7" fillId="0" borderId="0" xfId="26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8" applyFont="1" applyAlignment="1">
      <alignment vertical="center"/>
    </xf>
    <xf numFmtId="16" fontId="9" fillId="0" borderId="0" xfId="28" quotePrefix="1" applyNumberFormat="1" applyFont="1" applyAlignment="1">
      <alignment horizontal="center" vertical="center"/>
    </xf>
    <xf numFmtId="0" fontId="6" fillId="0" borderId="0" xfId="25" applyFont="1" applyAlignment="1">
      <alignment horizontal="center"/>
    </xf>
    <xf numFmtId="0" fontId="10" fillId="0" borderId="0" xfId="25" applyFont="1"/>
    <xf numFmtId="166" fontId="6" fillId="0" borderId="0" xfId="24" applyNumberFormat="1" applyFont="1" applyAlignment="1">
      <alignment horizontal="center"/>
    </xf>
    <xf numFmtId="0" fontId="6" fillId="0" borderId="0" xfId="24" applyFont="1" applyAlignment="1">
      <alignment horizontal="center"/>
    </xf>
    <xf numFmtId="0" fontId="8" fillId="0" borderId="0" xfId="23" applyFont="1" applyAlignment="1">
      <alignment horizontal="center"/>
    </xf>
    <xf numFmtId="0" fontId="8" fillId="0" borderId="0" xfId="23" applyFont="1" applyAlignment="1">
      <alignment horizontal="right"/>
    </xf>
    <xf numFmtId="0" fontId="49" fillId="0" borderId="0" xfId="23" applyFont="1"/>
    <xf numFmtId="0" fontId="6" fillId="0" borderId="0" xfId="23" applyFont="1" applyAlignment="1">
      <alignment horizontal="center"/>
    </xf>
    <xf numFmtId="0" fontId="50" fillId="0" borderId="0" xfId="20" applyFont="1" applyFill="1" applyAlignment="1" applyProtection="1"/>
    <xf numFmtId="0" fontId="49" fillId="0" borderId="0" xfId="0" applyFont="1"/>
    <xf numFmtId="0" fontId="8" fillId="0" borderId="0" xfId="0" applyFont="1"/>
    <xf numFmtId="0" fontId="6" fillId="0" borderId="0" xfId="23" applyFont="1" applyAlignment="1">
      <alignment horizontal="left"/>
    </xf>
    <xf numFmtId="0" fontId="51" fillId="0" borderId="0" xfId="20" quotePrefix="1" applyFont="1" applyFill="1" applyAlignment="1" applyProtection="1"/>
    <xf numFmtId="0" fontId="48" fillId="0" borderId="0" xfId="28" applyFont="1" applyAlignment="1">
      <alignment horizontal="right" vertical="center"/>
    </xf>
    <xf numFmtId="0" fontId="9" fillId="0" borderId="0" xfId="26" applyFont="1" applyAlignment="1">
      <alignment vertical="center"/>
    </xf>
    <xf numFmtId="0" fontId="48" fillId="0" borderId="0" xfId="26" applyFont="1" applyAlignment="1">
      <alignment vertical="center"/>
    </xf>
    <xf numFmtId="0" fontId="52" fillId="0" borderId="0" xfId="26" applyFont="1" applyAlignment="1">
      <alignment vertical="center"/>
    </xf>
    <xf numFmtId="0" fontId="9" fillId="0" borderId="0" xfId="26" applyFont="1" applyAlignment="1">
      <alignment horizontal="right" vertical="center"/>
    </xf>
    <xf numFmtId="1" fontId="8" fillId="0" borderId="0" xfId="28" applyNumberFormat="1" applyFont="1" applyAlignment="1">
      <alignment horizontal="left" vertical="center"/>
    </xf>
    <xf numFmtId="0" fontId="9" fillId="0" borderId="0" xfId="28" applyFont="1" applyAlignment="1">
      <alignment vertical="center"/>
    </xf>
    <xf numFmtId="0" fontId="6" fillId="0" borderId="0" xfId="26" applyFont="1" applyAlignment="1">
      <alignment vertical="center"/>
    </xf>
    <xf numFmtId="0" fontId="8" fillId="0" borderId="0" xfId="28" applyFont="1" applyAlignment="1">
      <alignment vertical="center"/>
    </xf>
    <xf numFmtId="16" fontId="53" fillId="0" borderId="0" xfId="23" applyNumberFormat="1" applyFont="1" applyAlignment="1">
      <alignment horizontal="center"/>
    </xf>
    <xf numFmtId="0" fontId="7" fillId="0" borderId="0" xfId="28" applyFont="1" applyAlignment="1">
      <alignment horizontal="left" vertical="center"/>
    </xf>
    <xf numFmtId="0" fontId="9" fillId="0" borderId="0" xfId="23" applyFont="1"/>
    <xf numFmtId="0" fontId="8" fillId="0" borderId="0" xfId="25" applyFont="1"/>
    <xf numFmtId="0" fontId="18" fillId="0" borderId="0" xfId="25" applyFont="1" applyAlignment="1">
      <alignment horizontal="center"/>
    </xf>
    <xf numFmtId="0" fontId="10" fillId="0" borderId="0" xfId="24" applyFont="1" applyAlignment="1">
      <alignment horizontal="centerContinuous"/>
    </xf>
    <xf numFmtId="0" fontId="10" fillId="0" borderId="0" xfId="24" applyFont="1"/>
    <xf numFmtId="0" fontId="8" fillId="0" borderId="0" xfId="0" applyFont="1" applyAlignment="1">
      <alignment horizontal="right"/>
    </xf>
    <xf numFmtId="1" fontId="54" fillId="0" borderId="0" xfId="28" applyNumberFormat="1" applyFont="1" applyAlignment="1">
      <alignment horizontal="left" vertical="center"/>
    </xf>
    <xf numFmtId="0" fontId="49" fillId="0" borderId="0" xfId="28" applyFont="1" applyAlignment="1">
      <alignment vertical="center"/>
    </xf>
    <xf numFmtId="0" fontId="9" fillId="0" borderId="0" xfId="28" applyFont="1" applyAlignment="1">
      <alignment horizontal="right" vertical="center"/>
    </xf>
    <xf numFmtId="0" fontId="9" fillId="0" borderId="0" xfId="23" applyFont="1" applyAlignment="1">
      <alignment horizontal="left"/>
    </xf>
    <xf numFmtId="0" fontId="6" fillId="0" borderId="0" xfId="24" applyFont="1" applyAlignment="1">
      <alignment horizontal="centerContinuous"/>
    </xf>
    <xf numFmtId="0" fontId="8" fillId="0" borderId="0" xfId="23" applyFont="1" applyAlignment="1">
      <alignment horizontal="left"/>
    </xf>
    <xf numFmtId="0" fontId="8" fillId="0" borderId="0" xfId="0" applyFont="1" applyAlignment="1">
      <alignment horizontal="left"/>
    </xf>
    <xf numFmtId="0" fontId="48" fillId="0" borderId="0" xfId="136" applyFont="1" applyAlignment="1">
      <alignment horizontal="left" vertical="center"/>
    </xf>
    <xf numFmtId="0" fontId="6" fillId="0" borderId="0" xfId="135" applyFont="1" applyAlignment="1">
      <alignment horizontal="left" vertical="center"/>
    </xf>
    <xf numFmtId="0" fontId="7" fillId="0" borderId="0" xfId="134" applyFont="1" applyAlignment="1">
      <alignment horizontal="left" vertical="center"/>
    </xf>
    <xf numFmtId="0" fontId="7" fillId="0" borderId="0" xfId="23" applyFont="1" applyAlignment="1">
      <alignment horizontal="left" vertical="center"/>
    </xf>
    <xf numFmtId="0" fontId="5" fillId="0" borderId="0" xfId="27" applyFont="1"/>
    <xf numFmtId="0" fontId="5" fillId="0" borderId="0" xfId="27" applyFont="1" applyAlignment="1">
      <alignment horizontal="left"/>
    </xf>
    <xf numFmtId="0" fontId="5" fillId="26" borderId="0" xfId="27" applyFont="1" applyFill="1"/>
    <xf numFmtId="0" fontId="57" fillId="0" borderId="0" xfId="27" applyFont="1"/>
    <xf numFmtId="164" fontId="59" fillId="0" borderId="0" xfId="20" applyNumberFormat="1" applyFont="1" applyFill="1" applyAlignment="1" applyProtection="1"/>
    <xf numFmtId="0" fontId="57" fillId="0" borderId="0" xfId="27" applyFont="1" applyAlignment="1">
      <alignment horizontal="left"/>
    </xf>
    <xf numFmtId="0" fontId="42" fillId="0" borderId="0" xfId="27" applyFont="1" applyAlignment="1">
      <alignment horizontal="left"/>
    </xf>
    <xf numFmtId="15" fontId="56" fillId="0" borderId="0" xfId="23" quotePrefix="1" applyNumberFormat="1" applyFont="1" applyAlignment="1">
      <alignment horizontal="center"/>
    </xf>
    <xf numFmtId="0" fontId="56" fillId="0" borderId="0" xfId="23" applyFont="1" applyAlignment="1">
      <alignment horizontal="right"/>
    </xf>
    <xf numFmtId="0" fontId="5" fillId="0" borderId="0" xfId="0" applyFont="1"/>
    <xf numFmtId="0" fontId="62" fillId="0" borderId="0" xfId="27" applyFont="1"/>
    <xf numFmtId="0" fontId="65" fillId="0" borderId="0" xfId="27" applyFont="1"/>
    <xf numFmtId="0" fontId="44" fillId="0" borderId="0" xfId="0" applyFont="1" applyAlignment="1">
      <alignment vertical="center"/>
    </xf>
    <xf numFmtId="166" fontId="44" fillId="26" borderId="0" xfId="0" applyNumberFormat="1" applyFont="1" applyFill="1" applyAlignment="1">
      <alignment vertical="center"/>
    </xf>
    <xf numFmtId="0" fontId="63" fillId="26" borderId="0" xfId="0" applyFont="1" applyFill="1" applyAlignment="1">
      <alignment horizontal="left"/>
    </xf>
    <xf numFmtId="0" fontId="67" fillId="25" borderId="0" xfId="28" applyFont="1" applyFill="1" applyAlignment="1">
      <alignment horizontal="right" vertical="center"/>
    </xf>
    <xf numFmtId="0" fontId="68" fillId="24" borderId="0" xfId="26" applyFont="1" applyFill="1" applyAlignment="1">
      <alignment vertical="center"/>
    </xf>
    <xf numFmtId="0" fontId="5" fillId="25" borderId="0" xfId="24" applyFont="1" applyFill="1" applyAlignment="1">
      <alignment horizontal="left"/>
    </xf>
    <xf numFmtId="0" fontId="5" fillId="25" borderId="0" xfId="24" applyFont="1" applyFill="1"/>
    <xf numFmtId="0" fontId="5" fillId="25" borderId="0" xfId="23" applyFont="1" applyFill="1"/>
    <xf numFmtId="0" fontId="43" fillId="24" borderId="0" xfId="26" applyFont="1" applyFill="1" applyAlignment="1">
      <alignment vertical="center"/>
    </xf>
    <xf numFmtId="0" fontId="58" fillId="24" borderId="0" xfId="26" applyFont="1" applyFill="1" applyAlignment="1">
      <alignment vertical="center"/>
    </xf>
    <xf numFmtId="0" fontId="69" fillId="24" borderId="0" xfId="23" applyFont="1" applyFill="1" applyAlignment="1">
      <alignment horizontal="right" vertical="center"/>
    </xf>
    <xf numFmtId="0" fontId="46" fillId="24" borderId="0" xfId="26" applyFont="1" applyFill="1" applyAlignment="1">
      <alignment vertical="center"/>
    </xf>
    <xf numFmtId="0" fontId="56" fillId="24" borderId="0" xfId="26" applyFont="1" applyFill="1" applyAlignment="1">
      <alignment vertical="center"/>
    </xf>
    <xf numFmtId="0" fontId="70" fillId="24" borderId="0" xfId="23" applyFont="1" applyFill="1" applyAlignment="1">
      <alignment horizontal="right" vertical="center"/>
    </xf>
    <xf numFmtId="0" fontId="71" fillId="24" borderId="0" xfId="26" applyFont="1" applyFill="1" applyAlignment="1">
      <alignment vertical="center"/>
    </xf>
    <xf numFmtId="165" fontId="71" fillId="25" borderId="0" xfId="24" applyNumberFormat="1" applyFont="1" applyFill="1" applyAlignment="1">
      <alignment horizontal="left"/>
    </xf>
    <xf numFmtId="0" fontId="14" fillId="25" borderId="0" xfId="23" applyFont="1" applyFill="1" applyAlignment="1">
      <alignment vertical="center"/>
    </xf>
    <xf numFmtId="0" fontId="58" fillId="25" borderId="0" xfId="0" applyFont="1" applyFill="1" applyAlignment="1">
      <alignment horizontal="center"/>
    </xf>
    <xf numFmtId="0" fontId="56" fillId="25" borderId="0" xfId="0" applyFont="1" applyFill="1" applyAlignment="1">
      <alignment horizontal="center"/>
    </xf>
    <xf numFmtId="0" fontId="68" fillId="25" borderId="0" xfId="28" applyFont="1" applyFill="1" applyAlignment="1">
      <alignment horizontal="left" vertical="center"/>
    </xf>
    <xf numFmtId="0" fontId="73" fillId="24" borderId="0" xfId="23" applyFont="1" applyFill="1" applyAlignment="1">
      <alignment horizontal="right" vertical="center"/>
    </xf>
    <xf numFmtId="0" fontId="61" fillId="25" borderId="0" xfId="23" applyFont="1" applyFill="1" applyAlignment="1">
      <alignment horizontal="center"/>
    </xf>
    <xf numFmtId="0" fontId="5" fillId="0" borderId="0" xfId="27" applyFont="1" applyAlignment="1">
      <alignment horizontal="center"/>
    </xf>
    <xf numFmtId="0" fontId="56" fillId="0" borderId="0" xfId="27" applyFont="1"/>
    <xf numFmtId="0" fontId="56" fillId="0" borderId="0" xfId="27" applyFont="1" applyAlignment="1">
      <alignment horizontal="left"/>
    </xf>
    <xf numFmtId="0" fontId="57" fillId="0" borderId="0" xfId="27" applyFont="1" applyAlignment="1">
      <alignment horizontal="center"/>
    </xf>
    <xf numFmtId="15" fontId="56" fillId="0" borderId="0" xfId="23" applyNumberFormat="1" applyFont="1" applyAlignment="1">
      <alignment horizontal="right"/>
    </xf>
    <xf numFmtId="16" fontId="56" fillId="0" borderId="0" xfId="23" applyNumberFormat="1" applyFont="1" applyAlignment="1">
      <alignment horizontal="right"/>
    </xf>
    <xf numFmtId="16" fontId="44" fillId="26" borderId="0" xfId="0" applyNumberFormat="1" applyFont="1" applyFill="1" applyAlignment="1">
      <alignment horizontal="center" vertical="center"/>
    </xf>
    <xf numFmtId="0" fontId="74" fillId="26" borderId="0" xfId="27" applyFont="1" applyFill="1" applyAlignment="1">
      <alignment horizontal="center" vertical="center"/>
    </xf>
    <xf numFmtId="16" fontId="74" fillId="0" borderId="0" xfId="27" applyNumberFormat="1" applyFont="1" applyAlignment="1">
      <alignment horizontal="center" vertical="center"/>
    </xf>
    <xf numFmtId="16" fontId="74" fillId="26" borderId="0" xfId="0" applyNumberFormat="1" applyFont="1" applyFill="1" applyAlignment="1">
      <alignment horizontal="center" vertical="center"/>
    </xf>
    <xf numFmtId="0" fontId="44" fillId="0" borderId="0" xfId="23" applyFont="1" applyAlignment="1">
      <alignment horizontal="center" vertical="center"/>
    </xf>
    <xf numFmtId="0" fontId="44" fillId="26" borderId="14" xfId="27" applyFont="1" applyFill="1" applyBorder="1" applyAlignment="1">
      <alignment horizontal="center" vertical="center"/>
    </xf>
    <xf numFmtId="0" fontId="44" fillId="0" borderId="14" xfId="27" applyFont="1" applyBorder="1" applyAlignment="1">
      <alignment horizontal="center" vertical="center" wrapText="1"/>
    </xf>
    <xf numFmtId="0" fontId="60" fillId="0" borderId="0" xfId="27" applyFont="1" applyAlignment="1">
      <alignment horizontal="center" vertical="center" wrapText="1"/>
    </xf>
    <xf numFmtId="0" fontId="5" fillId="0" borderId="0" xfId="27" applyFont="1" applyAlignment="1">
      <alignment vertical="center"/>
    </xf>
    <xf numFmtId="0" fontId="60" fillId="0" borderId="0" xfId="27" applyFont="1" applyAlignment="1">
      <alignment vertical="center"/>
    </xf>
    <xf numFmtId="16" fontId="56" fillId="26" borderId="0" xfId="24" applyNumberFormat="1" applyFont="1" applyFill="1" applyAlignment="1">
      <alignment horizontal="center" vertical="center"/>
    </xf>
    <xf numFmtId="166" fontId="56" fillId="24" borderId="0" xfId="0" applyNumberFormat="1" applyFont="1" applyFill="1" applyAlignment="1">
      <alignment horizontal="center" vertical="center"/>
    </xf>
    <xf numFmtId="16" fontId="56" fillId="0" borderId="0" xfId="24" applyNumberFormat="1" applyFont="1" applyAlignment="1">
      <alignment horizontal="center" vertical="center"/>
    </xf>
    <xf numFmtId="0" fontId="75" fillId="0" borderId="0" xfId="0" applyFont="1" applyAlignment="1">
      <alignment horizontal="center"/>
    </xf>
    <xf numFmtId="16" fontId="75" fillId="0" borderId="0" xfId="27" quotePrefix="1" applyNumberFormat="1" applyFont="1" applyAlignment="1">
      <alignment horizontal="center" vertical="center"/>
    </xf>
    <xf numFmtId="0" fontId="5" fillId="24" borderId="0" xfId="28" applyFont="1" applyFill="1" applyAlignment="1">
      <alignment horizontal="left"/>
    </xf>
    <xf numFmtId="0" fontId="5" fillId="24" borderId="0" xfId="28" applyFont="1" applyFill="1"/>
    <xf numFmtId="0" fontId="74" fillId="24" borderId="0" xfId="26" applyFont="1" applyFill="1" applyAlignment="1">
      <alignment vertical="center"/>
    </xf>
    <xf numFmtId="0" fontId="68" fillId="25" borderId="0" xfId="28" applyFont="1" applyFill="1" applyAlignment="1">
      <alignment horizontal="center" vertical="center"/>
    </xf>
    <xf numFmtId="1" fontId="5" fillId="25" borderId="0" xfId="28" applyNumberFormat="1" applyFont="1" applyFill="1" applyAlignment="1">
      <alignment horizontal="center" vertical="center"/>
    </xf>
    <xf numFmtId="16" fontId="42" fillId="25" borderId="0" xfId="28" quotePrefix="1" applyNumberFormat="1" applyFont="1" applyFill="1" applyAlignment="1">
      <alignment horizontal="center" vertical="center"/>
    </xf>
    <xf numFmtId="0" fontId="44" fillId="0" borderId="0" xfId="24" applyFont="1" applyAlignment="1">
      <alignment horizontal="left"/>
    </xf>
    <xf numFmtId="165" fontId="46" fillId="25" borderId="0" xfId="24" applyNumberFormat="1" applyFont="1" applyFill="1" applyAlignment="1">
      <alignment horizontal="left"/>
    </xf>
    <xf numFmtId="0" fontId="78" fillId="25" borderId="0" xfId="23" applyFont="1" applyFill="1" applyAlignment="1">
      <alignment vertical="center"/>
    </xf>
    <xf numFmtId="0" fontId="46" fillId="25" borderId="0" xfId="0" applyFont="1" applyFill="1" applyAlignment="1">
      <alignment horizontal="center"/>
    </xf>
    <xf numFmtId="16" fontId="78" fillId="25" borderId="0" xfId="23" applyNumberFormat="1" applyFont="1" applyFill="1"/>
    <xf numFmtId="0" fontId="78" fillId="0" borderId="0" xfId="27" applyFont="1"/>
    <xf numFmtId="16" fontId="5" fillId="25" borderId="0" xfId="23" applyNumberFormat="1" applyFont="1" applyFill="1"/>
    <xf numFmtId="1" fontId="5" fillId="25" borderId="0" xfId="28" applyNumberFormat="1" applyFont="1" applyFill="1" applyAlignment="1">
      <alignment horizontal="left" vertical="center"/>
    </xf>
    <xf numFmtId="0" fontId="56" fillId="0" borderId="0" xfId="27" applyFont="1" applyAlignment="1">
      <alignment horizontal="center"/>
    </xf>
    <xf numFmtId="16" fontId="57" fillId="0" borderId="0" xfId="27" applyNumberFormat="1" applyFont="1"/>
    <xf numFmtId="0" fontId="56" fillId="0" borderId="0" xfId="27" applyFont="1" applyAlignment="1">
      <alignment horizontal="right" vertical="center"/>
    </xf>
    <xf numFmtId="0" fontId="44" fillId="24" borderId="0" xfId="26" applyFont="1" applyFill="1" applyAlignment="1">
      <alignment vertical="center"/>
    </xf>
    <xf numFmtId="0" fontId="5" fillId="0" borderId="0" xfId="132" applyFont="1"/>
    <xf numFmtId="0" fontId="5" fillId="0" borderId="0" xfId="132" applyFont="1" applyAlignment="1">
      <alignment horizontal="center"/>
    </xf>
    <xf numFmtId="0" fontId="5" fillId="0" borderId="0" xfId="132" applyFont="1" applyAlignment="1">
      <alignment horizontal="left"/>
    </xf>
    <xf numFmtId="0" fontId="5" fillId="26" borderId="0" xfId="132" applyFont="1" applyFill="1"/>
    <xf numFmtId="0" fontId="57" fillId="0" borderId="0" xfId="132" applyFont="1"/>
    <xf numFmtId="0" fontId="57" fillId="0" borderId="0" xfId="132" applyFont="1" applyAlignment="1">
      <alignment horizontal="centerContinuous"/>
    </xf>
    <xf numFmtId="0" fontId="56" fillId="0" borderId="0" xfId="132" applyFont="1" applyAlignment="1">
      <alignment horizontal="left"/>
    </xf>
    <xf numFmtId="0" fontId="56" fillId="0" borderId="0" xfId="132" applyFont="1"/>
    <xf numFmtId="0" fontId="57" fillId="0" borderId="0" xfId="132" applyFont="1" applyAlignment="1">
      <alignment horizontal="center"/>
    </xf>
    <xf numFmtId="2" fontId="56" fillId="0" borderId="0" xfId="132" applyNumberFormat="1" applyFont="1" applyAlignment="1">
      <alignment horizontal="left"/>
    </xf>
    <xf numFmtId="0" fontId="44" fillId="0" borderId="0" xfId="133" applyFont="1" applyAlignment="1">
      <alignment horizontal="left"/>
    </xf>
    <xf numFmtId="2" fontId="57" fillId="0" borderId="0" xfId="132" applyNumberFormat="1" applyFont="1"/>
    <xf numFmtId="0" fontId="56" fillId="0" borderId="0" xfId="132" applyFont="1" applyAlignment="1">
      <alignment horizontal="right" vertical="center"/>
    </xf>
    <xf numFmtId="0" fontId="56" fillId="26" borderId="0" xfId="132" applyFont="1" applyFill="1" applyAlignment="1">
      <alignment horizontal="right" vertical="center"/>
    </xf>
    <xf numFmtId="0" fontId="57" fillId="0" borderId="0" xfId="132" applyFont="1" applyAlignment="1">
      <alignment horizontal="left"/>
    </xf>
    <xf numFmtId="0" fontId="42" fillId="0" borderId="0" xfId="132" applyFont="1" applyAlignment="1">
      <alignment horizontal="left"/>
    </xf>
    <xf numFmtId="15" fontId="56" fillId="26" borderId="0" xfId="134" quotePrefix="1" applyNumberFormat="1" applyFont="1" applyFill="1" applyAlignment="1">
      <alignment horizontal="center"/>
    </xf>
    <xf numFmtId="0" fontId="56" fillId="0" borderId="0" xfId="134" applyFont="1" applyAlignment="1">
      <alignment horizontal="right"/>
    </xf>
    <xf numFmtId="15" fontId="56" fillId="0" borderId="0" xfId="134" quotePrefix="1" applyNumberFormat="1" applyFont="1" applyAlignment="1">
      <alignment horizontal="center"/>
    </xf>
    <xf numFmtId="0" fontId="74" fillId="0" borderId="0" xfId="132" applyFont="1"/>
    <xf numFmtId="0" fontId="5" fillId="28" borderId="0" xfId="133" applyFont="1" applyFill="1"/>
    <xf numFmtId="0" fontId="5" fillId="28" borderId="0" xfId="133" applyFont="1" applyFill="1" applyAlignment="1">
      <alignment horizontal="center"/>
    </xf>
    <xf numFmtId="0" fontId="57" fillId="28" borderId="0" xfId="133" applyFont="1" applyFill="1"/>
    <xf numFmtId="0" fontId="56" fillId="28" borderId="0" xfId="134" applyFont="1" applyFill="1" applyAlignment="1">
      <alignment horizontal="right"/>
    </xf>
    <xf numFmtId="15" fontId="56" fillId="28" borderId="0" xfId="134" quotePrefix="1" applyNumberFormat="1" applyFont="1" applyFill="1" applyAlignment="1">
      <alignment horizontal="center"/>
    </xf>
    <xf numFmtId="0" fontId="5" fillId="28" borderId="0" xfId="133" applyFont="1" applyFill="1" applyAlignment="1">
      <alignment horizontal="left"/>
    </xf>
    <xf numFmtId="2" fontId="56" fillId="32" borderId="0" xfId="133" applyNumberFormat="1" applyFont="1" applyFill="1" applyAlignment="1">
      <alignment horizontal="center"/>
    </xf>
    <xf numFmtId="0" fontId="42" fillId="0" borderId="0" xfId="132" applyFont="1"/>
    <xf numFmtId="0" fontId="75" fillId="0" borderId="0" xfId="27" applyFont="1" applyAlignment="1">
      <alignment horizontal="left" vertical="center"/>
    </xf>
    <xf numFmtId="0" fontId="56" fillId="28" borderId="0" xfId="133" applyFont="1" applyFill="1" applyAlignment="1">
      <alignment horizontal="center"/>
    </xf>
    <xf numFmtId="0" fontId="68" fillId="24" borderId="0" xfId="135" applyFont="1" applyFill="1" applyAlignment="1">
      <alignment vertical="center"/>
    </xf>
    <xf numFmtId="0" fontId="64" fillId="24" borderId="0" xfId="135" applyFont="1" applyFill="1" applyAlignment="1">
      <alignment vertical="center"/>
    </xf>
    <xf numFmtId="0" fontId="44" fillId="26" borderId="0" xfId="136" applyFont="1" applyFill="1" applyAlignment="1">
      <alignment vertical="center"/>
    </xf>
    <xf numFmtId="0" fontId="56" fillId="0" borderId="0" xfId="27" applyFont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79" fillId="25" borderId="0" xfId="133" applyFont="1" applyFill="1" applyAlignment="1">
      <alignment horizontal="right"/>
    </xf>
    <xf numFmtId="164" fontId="5" fillId="25" borderId="0" xfId="133" applyNumberFormat="1" applyFont="1" applyFill="1"/>
    <xf numFmtId="0" fontId="5" fillId="25" borderId="0" xfId="133" applyFont="1" applyFill="1"/>
    <xf numFmtId="0" fontId="5" fillId="25" borderId="0" xfId="134" applyFont="1" applyFill="1"/>
    <xf numFmtId="0" fontId="67" fillId="25" borderId="0" xfId="136" applyFont="1" applyFill="1" applyAlignment="1">
      <alignment horizontal="right" vertical="center"/>
    </xf>
    <xf numFmtId="0" fontId="43" fillId="24" borderId="0" xfId="135" applyFont="1" applyFill="1" applyAlignment="1">
      <alignment vertical="center"/>
    </xf>
    <xf numFmtId="0" fontId="14" fillId="25" borderId="0" xfId="134" applyFont="1" applyFill="1" applyAlignment="1">
      <alignment vertical="center"/>
    </xf>
    <xf numFmtId="0" fontId="71" fillId="24" borderId="0" xfId="135" applyFont="1" applyFill="1" applyAlignment="1">
      <alignment vertical="center"/>
    </xf>
    <xf numFmtId="0" fontId="73" fillId="30" borderId="0" xfId="134" applyFont="1" applyFill="1" applyAlignment="1">
      <alignment horizontal="right" vertical="center"/>
    </xf>
    <xf numFmtId="16" fontId="5" fillId="25" borderId="0" xfId="134" applyNumberFormat="1" applyFont="1" applyFill="1"/>
    <xf numFmtId="0" fontId="68" fillId="25" borderId="0" xfId="136" applyFont="1" applyFill="1" applyAlignment="1">
      <alignment horizontal="left" vertical="center"/>
    </xf>
    <xf numFmtId="0" fontId="73" fillId="24" borderId="0" xfId="134" applyFont="1" applyFill="1" applyAlignment="1">
      <alignment horizontal="right" vertical="center"/>
    </xf>
    <xf numFmtId="0" fontId="61" fillId="25" borderId="0" xfId="134" applyFont="1" applyFill="1" applyAlignment="1">
      <alignment horizontal="center"/>
    </xf>
    <xf numFmtId="0" fontId="42" fillId="25" borderId="0" xfId="135" applyFont="1" applyFill="1" applyAlignment="1">
      <alignment horizontal="right" vertical="center"/>
    </xf>
    <xf numFmtId="0" fontId="42" fillId="25" borderId="0" xfId="135" applyFont="1" applyFill="1" applyAlignment="1">
      <alignment vertical="center"/>
    </xf>
    <xf numFmtId="1" fontId="80" fillId="25" borderId="0" xfId="136" applyNumberFormat="1" applyFont="1" applyFill="1" applyAlignment="1">
      <alignment horizontal="left" vertical="center"/>
    </xf>
    <xf numFmtId="1" fontId="81" fillId="25" borderId="0" xfId="136" applyNumberFormat="1" applyFont="1" applyFill="1" applyAlignment="1">
      <alignment horizontal="left" vertical="center"/>
    </xf>
    <xf numFmtId="16" fontId="42" fillId="25" borderId="0" xfId="136" quotePrefix="1" applyNumberFormat="1" applyFont="1" applyFill="1" applyAlignment="1">
      <alignment horizontal="center" vertical="center"/>
    </xf>
    <xf numFmtId="0" fontId="82" fillId="31" borderId="0" xfId="0" applyFont="1" applyFill="1" applyAlignment="1">
      <alignment horizontal="left"/>
    </xf>
    <xf numFmtId="0" fontId="60" fillId="0" borderId="0" xfId="132" applyFont="1"/>
    <xf numFmtId="165" fontId="66" fillId="25" borderId="0" xfId="133" applyNumberFormat="1" applyFont="1" applyFill="1" applyAlignment="1">
      <alignment horizontal="left"/>
    </xf>
    <xf numFmtId="0" fontId="79" fillId="25" borderId="0" xfId="134" applyFont="1" applyFill="1" applyAlignment="1">
      <alignment horizontal="right" vertical="center"/>
    </xf>
    <xf numFmtId="0" fontId="66" fillId="24" borderId="0" xfId="135" applyFont="1" applyFill="1" applyAlignment="1">
      <alignment vertical="center"/>
    </xf>
    <xf numFmtId="0" fontId="45" fillId="24" borderId="0" xfId="135" applyFont="1" applyFill="1" applyAlignment="1">
      <alignment vertical="center"/>
    </xf>
    <xf numFmtId="0" fontId="84" fillId="28" borderId="0" xfId="133" applyFont="1" applyFill="1"/>
    <xf numFmtId="0" fontId="56" fillId="24" borderId="0" xfId="135" applyFont="1" applyFill="1" applyAlignment="1">
      <alignment vertical="center"/>
    </xf>
    <xf numFmtId="0" fontId="70" fillId="24" borderId="0" xfId="134" applyFont="1" applyFill="1" applyAlignment="1">
      <alignment horizontal="right" vertical="center"/>
    </xf>
    <xf numFmtId="16" fontId="43" fillId="25" borderId="0" xfId="133" applyNumberFormat="1" applyFont="1" applyFill="1" applyAlignment="1">
      <alignment horizontal="center"/>
    </xf>
    <xf numFmtId="0" fontId="5" fillId="25" borderId="0" xfId="133" applyFont="1" applyFill="1" applyAlignment="1">
      <alignment horizontal="left"/>
    </xf>
    <xf numFmtId="0" fontId="5" fillId="24" borderId="0" xfId="137" applyFont="1" applyFill="1" applyAlignment="1">
      <alignment horizontal="center"/>
    </xf>
    <xf numFmtId="0" fontId="57" fillId="28" borderId="0" xfId="133" applyFont="1" applyFill="1" applyAlignment="1">
      <alignment horizontal="left"/>
    </xf>
    <xf numFmtId="0" fontId="42" fillId="28" borderId="0" xfId="133" applyFont="1" applyFill="1" applyAlignment="1">
      <alignment horizontal="centerContinuous"/>
    </xf>
    <xf numFmtId="0" fontId="60" fillId="0" borderId="11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3" xfId="0" applyFont="1" applyBorder="1" applyAlignment="1">
      <alignment horizontal="left" vertical="center"/>
    </xf>
    <xf numFmtId="0" fontId="85" fillId="0" borderId="0" xfId="20" applyFont="1" applyFill="1" applyAlignment="1" applyProtection="1"/>
    <xf numFmtId="164" fontId="86" fillId="0" borderId="0" xfId="20" applyNumberFormat="1" applyFont="1" applyFill="1" applyAlignment="1" applyProtection="1"/>
    <xf numFmtId="164" fontId="86" fillId="28" borderId="0" xfId="20" applyNumberFormat="1" applyFont="1" applyFill="1" applyAlignment="1" applyProtection="1">
      <alignment horizontal="left"/>
    </xf>
    <xf numFmtId="164" fontId="86" fillId="0" borderId="0" xfId="20" applyNumberFormat="1" applyFont="1" applyFill="1" applyAlignment="1" applyProtection="1">
      <alignment horizontal="left"/>
    </xf>
    <xf numFmtId="0" fontId="43" fillId="24" borderId="0" xfId="26" applyFont="1" applyFill="1" applyAlignment="1">
      <alignment horizontal="left" vertical="center"/>
    </xf>
    <xf numFmtId="0" fontId="68" fillId="24" borderId="0" xfId="26" applyFont="1" applyFill="1" applyAlignment="1">
      <alignment horizontal="left" vertical="center"/>
    </xf>
    <xf numFmtId="0" fontId="46" fillId="24" borderId="0" xfId="26" applyFont="1" applyFill="1" applyAlignment="1">
      <alignment horizontal="left" vertical="center"/>
    </xf>
    <xf numFmtId="0" fontId="74" fillId="24" borderId="0" xfId="26" applyFont="1" applyFill="1" applyAlignment="1">
      <alignment horizontal="left" vertical="center"/>
    </xf>
    <xf numFmtId="164" fontId="59" fillId="0" borderId="0" xfId="20" applyNumberFormat="1" applyFont="1" applyFill="1" applyAlignment="1" applyProtection="1">
      <alignment horizontal="left"/>
    </xf>
    <xf numFmtId="0" fontId="44" fillId="0" borderId="0" xfId="0" applyFont="1" applyAlignment="1">
      <alignment horizontal="left"/>
    </xf>
    <xf numFmtId="0" fontId="58" fillId="24" borderId="0" xfId="28" applyFont="1" applyFill="1" applyAlignment="1">
      <alignment horizontal="left"/>
    </xf>
    <xf numFmtId="0" fontId="44" fillId="0" borderId="14" xfId="27" applyFont="1" applyBorder="1" applyAlignment="1">
      <alignment horizontal="center" vertical="center"/>
    </xf>
    <xf numFmtId="0" fontId="44" fillId="27" borderId="14" xfId="27" applyFont="1" applyFill="1" applyBorder="1" applyAlignment="1">
      <alignment horizontal="center" vertical="center"/>
    </xf>
    <xf numFmtId="0" fontId="61" fillId="0" borderId="0" xfId="27" applyFont="1"/>
    <xf numFmtId="16" fontId="61" fillId="26" borderId="22" xfId="27" quotePrefix="1" applyNumberFormat="1" applyFont="1" applyFill="1" applyBorder="1" applyAlignment="1">
      <alignment horizontal="center"/>
    </xf>
    <xf numFmtId="0" fontId="44" fillId="27" borderId="22" xfId="23" applyFont="1" applyFill="1" applyBorder="1" applyAlignment="1">
      <alignment horizontal="center" vertical="center"/>
    </xf>
    <xf numFmtId="166" fontId="44" fillId="0" borderId="21" xfId="0" applyNumberFormat="1" applyFont="1" applyBorder="1" applyAlignment="1">
      <alignment vertical="center"/>
    </xf>
    <xf numFmtId="166" fontId="44" fillId="26" borderId="21" xfId="0" applyNumberFormat="1" applyFont="1" applyFill="1" applyBorder="1" applyAlignment="1">
      <alignment vertical="center"/>
    </xf>
    <xf numFmtId="0" fontId="44" fillId="25" borderId="22" xfId="23" applyFont="1" applyFill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/>
    </xf>
    <xf numFmtId="0" fontId="44" fillId="26" borderId="19" xfId="27" applyFont="1" applyFill="1" applyBorder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4" fillId="0" borderId="19" xfId="27" applyFont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 wrapText="1"/>
    </xf>
    <xf numFmtId="0" fontId="44" fillId="27" borderId="14" xfId="23" applyFont="1" applyFill="1" applyBorder="1" applyAlignment="1">
      <alignment horizontal="center" vertical="center"/>
    </xf>
    <xf numFmtId="16" fontId="46" fillId="0" borderId="0" xfId="24" applyNumberFormat="1" applyFont="1" applyAlignment="1">
      <alignment horizontal="left" vertical="center"/>
    </xf>
    <xf numFmtId="16" fontId="74" fillId="26" borderId="0" xfId="24" applyNumberFormat="1" applyFont="1" applyFill="1" applyAlignment="1">
      <alignment horizontal="left" vertical="center"/>
    </xf>
    <xf numFmtId="16" fontId="74" fillId="0" borderId="0" xfId="24" applyNumberFormat="1" applyFont="1" applyAlignment="1">
      <alignment horizontal="left" vertical="center"/>
    </xf>
    <xf numFmtId="0" fontId="42" fillId="25" borderId="0" xfId="26" applyFont="1" applyFill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56" fillId="24" borderId="0" xfId="26" applyFont="1" applyFill="1" applyAlignment="1">
      <alignment horizontal="left" vertical="center"/>
    </xf>
    <xf numFmtId="0" fontId="71" fillId="24" borderId="0" xfId="26" applyFont="1" applyFill="1" applyAlignment="1">
      <alignment horizontal="left" vertical="center"/>
    </xf>
    <xf numFmtId="0" fontId="44" fillId="27" borderId="14" xfId="27" applyFont="1" applyFill="1" applyBorder="1" applyAlignment="1">
      <alignment horizontal="center" vertical="center" wrapText="1"/>
    </xf>
    <xf numFmtId="0" fontId="63" fillId="0" borderId="14" xfId="27" applyFont="1" applyBorder="1" applyAlignment="1">
      <alignment horizontal="center" vertical="center" wrapText="1"/>
    </xf>
    <xf numFmtId="0" fontId="5" fillId="24" borderId="0" xfId="28" applyFont="1" applyFill="1" applyAlignment="1">
      <alignment horizontal="center"/>
    </xf>
    <xf numFmtId="0" fontId="5" fillId="25" borderId="0" xfId="23" applyFont="1" applyFill="1" applyAlignment="1">
      <alignment horizontal="center"/>
    </xf>
    <xf numFmtId="0" fontId="5" fillId="25" borderId="0" xfId="23" applyFont="1" applyFill="1" applyAlignment="1">
      <alignment horizontal="left"/>
    </xf>
    <xf numFmtId="0" fontId="58" fillId="25" borderId="0" xfId="0" applyFont="1" applyFill="1" applyAlignment="1">
      <alignment horizontal="left"/>
    </xf>
    <xf numFmtId="0" fontId="61" fillId="25" borderId="0" xfId="23" applyFont="1" applyFill="1" applyAlignment="1">
      <alignment horizontal="left"/>
    </xf>
    <xf numFmtId="0" fontId="61" fillId="25" borderId="0" xfId="23" applyFont="1" applyFill="1"/>
    <xf numFmtId="0" fontId="58" fillId="25" borderId="0" xfId="0" applyFont="1" applyFill="1"/>
    <xf numFmtId="0" fontId="63" fillId="26" borderId="0" xfId="0" applyFont="1" applyFill="1"/>
    <xf numFmtId="0" fontId="56" fillId="25" borderId="0" xfId="0" applyFont="1" applyFill="1"/>
    <xf numFmtId="0" fontId="46" fillId="25" borderId="0" xfId="0" applyFont="1" applyFill="1"/>
    <xf numFmtId="0" fontId="68" fillId="24" borderId="0" xfId="26" applyFont="1" applyFill="1" applyAlignment="1">
      <alignment horizontal="center" vertical="center"/>
    </xf>
    <xf numFmtId="0" fontId="56" fillId="24" borderId="0" xfId="26" applyFont="1" applyFill="1" applyAlignment="1">
      <alignment horizontal="center" vertical="center"/>
    </xf>
    <xf numFmtId="0" fontId="71" fillId="24" borderId="0" xfId="26" applyFont="1" applyFill="1" applyAlignment="1">
      <alignment horizontal="center" vertical="center"/>
    </xf>
    <xf numFmtId="0" fontId="58" fillId="24" borderId="0" xfId="26" applyFont="1" applyFill="1" applyAlignment="1">
      <alignment horizontal="center" vertical="center"/>
    </xf>
    <xf numFmtId="0" fontId="42" fillId="25" borderId="0" xfId="26" applyFont="1" applyFill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43" fillId="24" borderId="0" xfId="26" applyFont="1" applyFill="1" applyAlignment="1">
      <alignment horizontal="center" vertical="center"/>
    </xf>
    <xf numFmtId="0" fontId="46" fillId="24" borderId="0" xfId="26" applyFont="1" applyFill="1" applyAlignment="1">
      <alignment horizontal="center" vertical="center"/>
    </xf>
    <xf numFmtId="2" fontId="5" fillId="25" borderId="0" xfId="23" applyNumberFormat="1" applyFont="1" applyFill="1" applyAlignment="1">
      <alignment horizontal="left"/>
    </xf>
    <xf numFmtId="2" fontId="56" fillId="0" borderId="0" xfId="132" applyNumberFormat="1" applyFont="1"/>
    <xf numFmtId="0" fontId="61" fillId="25" borderId="0" xfId="134" applyFont="1" applyFill="1"/>
    <xf numFmtId="0" fontId="82" fillId="31" borderId="0" xfId="0" applyFont="1" applyFill="1"/>
    <xf numFmtId="0" fontId="44" fillId="0" borderId="0" xfId="132" applyFont="1"/>
    <xf numFmtId="0" fontId="44" fillId="26" borderId="14" xfId="132" applyFont="1" applyFill="1" applyBorder="1" applyAlignment="1">
      <alignment horizontal="center" vertical="center"/>
    </xf>
    <xf numFmtId="0" fontId="44" fillId="0" borderId="14" xfId="132" applyFont="1" applyBorder="1" applyAlignment="1">
      <alignment horizontal="center" vertical="center"/>
    </xf>
    <xf numFmtId="0" fontId="44" fillId="0" borderId="28" xfId="132" applyFont="1" applyBorder="1" applyAlignment="1">
      <alignment horizontal="center" vertical="center"/>
    </xf>
    <xf numFmtId="16" fontId="44" fillId="26" borderId="21" xfId="132" applyNumberFormat="1" applyFont="1" applyFill="1" applyBorder="1" applyAlignment="1">
      <alignment horizontal="center"/>
    </xf>
    <xf numFmtId="0" fontId="44" fillId="29" borderId="14" xfId="134" applyFont="1" applyFill="1" applyBorder="1" applyAlignment="1">
      <alignment horizontal="center" vertical="center"/>
    </xf>
    <xf numFmtId="0" fontId="68" fillId="24" borderId="0" xfId="135" applyFont="1" applyFill="1" applyAlignment="1">
      <alignment horizontal="left" vertical="center"/>
    </xf>
    <xf numFmtId="0" fontId="43" fillId="24" borderId="0" xfId="135" applyFont="1" applyFill="1" applyAlignment="1">
      <alignment horizontal="left" vertical="center"/>
    </xf>
    <xf numFmtId="0" fontId="66" fillId="24" borderId="0" xfId="135" applyFont="1" applyFill="1" applyAlignment="1">
      <alignment horizontal="left" vertical="center"/>
    </xf>
    <xf numFmtId="0" fontId="42" fillId="25" borderId="0" xfId="135" applyFont="1" applyFill="1" applyAlignment="1">
      <alignment horizontal="left" vertical="center"/>
    </xf>
    <xf numFmtId="0" fontId="44" fillId="28" borderId="14" xfId="134" applyFont="1" applyFill="1" applyBorder="1" applyAlignment="1">
      <alignment horizontal="center" vertical="center"/>
    </xf>
    <xf numFmtId="0" fontId="44" fillId="28" borderId="15" xfId="133" applyFont="1" applyFill="1" applyBorder="1" applyAlignment="1">
      <alignment horizontal="center" vertical="center"/>
    </xf>
    <xf numFmtId="2" fontId="56" fillId="32" borderId="0" xfId="133" applyNumberFormat="1" applyFont="1" applyFill="1" applyAlignment="1">
      <alignment horizontal="left"/>
    </xf>
    <xf numFmtId="0" fontId="5" fillId="25" borderId="0" xfId="134" applyFont="1" applyFill="1" applyAlignment="1">
      <alignment horizontal="left"/>
    </xf>
    <xf numFmtId="16" fontId="43" fillId="25" borderId="0" xfId="133" applyNumberFormat="1" applyFont="1" applyFill="1" applyAlignment="1">
      <alignment horizontal="left"/>
    </xf>
    <xf numFmtId="0" fontId="56" fillId="25" borderId="0" xfId="0" applyFont="1" applyFill="1" applyAlignment="1">
      <alignment horizontal="left"/>
    </xf>
    <xf numFmtId="0" fontId="61" fillId="25" borderId="0" xfId="134" applyFont="1" applyFill="1" applyAlignment="1">
      <alignment horizontal="left"/>
    </xf>
    <xf numFmtId="0" fontId="57" fillId="28" borderId="0" xfId="133" applyFont="1" applyFill="1" applyAlignment="1">
      <alignment horizontal="center"/>
    </xf>
    <xf numFmtId="0" fontId="44" fillId="27" borderId="14" xfId="27" applyFont="1" applyFill="1" applyBorder="1" applyAlignment="1">
      <alignment vertical="center"/>
    </xf>
    <xf numFmtId="0" fontId="75" fillId="0" borderId="0" xfId="27" applyFont="1" applyAlignment="1">
      <alignment vertical="center"/>
    </xf>
    <xf numFmtId="0" fontId="56" fillId="24" borderId="0" xfId="135" applyFont="1" applyFill="1" applyAlignment="1">
      <alignment horizontal="left" vertical="center"/>
    </xf>
    <xf numFmtId="0" fontId="45" fillId="24" borderId="10" xfId="0" applyFont="1" applyFill="1" applyBorder="1" applyAlignment="1">
      <alignment horizontal="left" vertical="center"/>
    </xf>
    <xf numFmtId="0" fontId="44" fillId="28" borderId="34" xfId="133" applyFont="1" applyFill="1" applyBorder="1" applyAlignment="1">
      <alignment horizontal="center" vertical="center" wrapText="1"/>
    </xf>
    <xf numFmtId="2" fontId="5" fillId="25" borderId="0" xfId="23" applyNumberFormat="1" applyFont="1" applyFill="1"/>
    <xf numFmtId="0" fontId="60" fillId="0" borderId="12" xfId="0" applyFont="1" applyBorder="1" applyAlignment="1">
      <alignment vertical="center"/>
    </xf>
    <xf numFmtId="0" fontId="44" fillId="26" borderId="34" xfId="27" applyFont="1" applyFill="1" applyBorder="1" applyAlignment="1">
      <alignment horizontal="center" vertical="center"/>
    </xf>
    <xf numFmtId="0" fontId="44" fillId="0" borderId="34" xfId="27" applyFont="1" applyBorder="1" applyAlignment="1">
      <alignment horizontal="center" vertical="center" wrapText="1"/>
    </xf>
    <xf numFmtId="0" fontId="74" fillId="26" borderId="0" xfId="27" applyFont="1" applyFill="1" applyAlignment="1">
      <alignment horizontal="left" vertical="center"/>
    </xf>
    <xf numFmtId="16" fontId="74" fillId="26" borderId="0" xfId="0" applyNumberFormat="1" applyFont="1" applyFill="1" applyAlignment="1">
      <alignment horizontal="left" vertical="center"/>
    </xf>
    <xf numFmtId="0" fontId="75" fillId="0" borderId="0" xfId="0" applyFont="1" applyAlignment="1">
      <alignment horizontal="left"/>
    </xf>
    <xf numFmtId="0" fontId="75" fillId="28" borderId="0" xfId="133" applyFont="1" applyFill="1"/>
    <xf numFmtId="0" fontId="5" fillId="25" borderId="0" xfId="133" applyFont="1" applyFill="1" applyAlignment="1">
      <alignment horizontal="center"/>
    </xf>
    <xf numFmtId="0" fontId="5" fillId="25" borderId="0" xfId="134" applyFont="1" applyFill="1" applyAlignment="1">
      <alignment horizontal="center"/>
    </xf>
    <xf numFmtId="0" fontId="60" fillId="0" borderId="0" xfId="0" applyFont="1" applyAlignment="1">
      <alignment horizontal="left" vertical="center"/>
    </xf>
    <xf numFmtId="0" fontId="44" fillId="0" borderId="30" xfId="132" applyFont="1" applyBorder="1" applyAlignment="1">
      <alignment horizontal="center" vertical="center"/>
    </xf>
    <xf numFmtId="0" fontId="47" fillId="28" borderId="0" xfId="133" applyFont="1" applyFill="1"/>
    <xf numFmtId="0" fontId="56" fillId="0" borderId="0" xfId="132" applyFont="1" applyAlignment="1">
      <alignment horizontal="center"/>
    </xf>
    <xf numFmtId="0" fontId="44" fillId="0" borderId="0" xfId="132" applyFont="1" applyAlignment="1">
      <alignment horizontal="center"/>
    </xf>
    <xf numFmtId="0" fontId="44" fillId="0" borderId="15" xfId="132" applyFont="1" applyBorder="1" applyAlignment="1">
      <alignment horizontal="center" vertical="center" wrapText="1"/>
    </xf>
    <xf numFmtId="0" fontId="44" fillId="0" borderId="14" xfId="132" applyFont="1" applyBorder="1" applyAlignment="1">
      <alignment horizontal="center" vertical="center" wrapText="1"/>
    </xf>
    <xf numFmtId="0" fontId="44" fillId="0" borderId="34" xfId="132" applyFont="1" applyBorder="1" applyAlignment="1">
      <alignment horizontal="center" vertical="center" wrapText="1"/>
    </xf>
    <xf numFmtId="0" fontId="5" fillId="0" borderId="0" xfId="132" applyFont="1" applyAlignment="1">
      <alignment wrapText="1"/>
    </xf>
    <xf numFmtId="0" fontId="83" fillId="26" borderId="20" xfId="27" quotePrefix="1" applyFont="1" applyFill="1" applyBorder="1" applyAlignment="1">
      <alignment horizontal="center"/>
    </xf>
    <xf numFmtId="16" fontId="44" fillId="26" borderId="36" xfId="132" quotePrefix="1" applyNumberFormat="1" applyFont="1" applyFill="1" applyBorder="1" applyAlignment="1">
      <alignment horizontal="center"/>
    </xf>
    <xf numFmtId="16" fontId="74" fillId="26" borderId="37" xfId="132" quotePrefix="1" applyNumberFormat="1" applyFont="1" applyFill="1" applyBorder="1" applyAlignment="1">
      <alignment horizontal="center"/>
    </xf>
    <xf numFmtId="0" fontId="44" fillId="28" borderId="14" xfId="133" applyFont="1" applyFill="1" applyBorder="1" applyAlignment="1">
      <alignment horizontal="center" vertical="center"/>
    </xf>
    <xf numFmtId="16" fontId="60" fillId="25" borderId="20" xfId="132" applyNumberFormat="1" applyFont="1" applyFill="1" applyBorder="1" applyAlignment="1">
      <alignment horizontal="center"/>
    </xf>
    <xf numFmtId="16" fontId="60" fillId="25" borderId="30" xfId="132" quotePrefix="1" applyNumberFormat="1" applyFont="1" applyFill="1" applyBorder="1" applyAlignment="1">
      <alignment horizontal="center"/>
    </xf>
    <xf numFmtId="16" fontId="60" fillId="25" borderId="30" xfId="132" applyNumberFormat="1" applyFont="1" applyFill="1" applyBorder="1" applyAlignment="1">
      <alignment horizontal="center"/>
    </xf>
    <xf numFmtId="16" fontId="60" fillId="25" borderId="38" xfId="132" quotePrefix="1" applyNumberFormat="1" applyFont="1" applyFill="1" applyBorder="1" applyAlignment="1">
      <alignment horizontal="center"/>
    </xf>
    <xf numFmtId="16" fontId="60" fillId="25" borderId="28" xfId="132" applyNumberFormat="1" applyFont="1" applyFill="1" applyBorder="1" applyAlignment="1">
      <alignment horizontal="center"/>
    </xf>
    <xf numFmtId="16" fontId="75" fillId="25" borderId="38" xfId="133" applyNumberFormat="1" applyFont="1" applyFill="1" applyBorder="1" applyAlignment="1">
      <alignment horizontal="center"/>
    </xf>
    <xf numFmtId="0" fontId="88" fillId="25" borderId="38" xfId="132" quotePrefix="1" applyFont="1" applyFill="1" applyBorder="1" applyAlignment="1">
      <alignment horizontal="center"/>
    </xf>
    <xf numFmtId="16" fontId="75" fillId="25" borderId="38" xfId="132" applyNumberFormat="1" applyFont="1" applyFill="1" applyBorder="1" applyAlignment="1">
      <alignment horizontal="center"/>
    </xf>
    <xf numFmtId="0" fontId="75" fillId="25" borderId="38" xfId="132" quotePrefix="1" applyFont="1" applyFill="1" applyBorder="1" applyAlignment="1">
      <alignment horizontal="center"/>
    </xf>
    <xf numFmtId="16" fontId="74" fillId="25" borderId="37" xfId="132" quotePrefix="1" applyNumberFormat="1" applyFont="1" applyFill="1" applyBorder="1" applyAlignment="1">
      <alignment horizontal="center"/>
    </xf>
    <xf numFmtId="16" fontId="74" fillId="25" borderId="37" xfId="132" applyNumberFormat="1" applyFont="1" applyFill="1" applyBorder="1" applyAlignment="1">
      <alignment horizontal="center"/>
    </xf>
    <xf numFmtId="16" fontId="44" fillId="25" borderId="21" xfId="132" quotePrefix="1" applyNumberFormat="1" applyFont="1" applyFill="1" applyBorder="1" applyAlignment="1">
      <alignment horizontal="center"/>
    </xf>
    <xf numFmtId="16" fontId="44" fillId="25" borderId="27" xfId="132" applyNumberFormat="1" applyFont="1" applyFill="1" applyBorder="1" applyAlignment="1">
      <alignment horizontal="center"/>
    </xf>
    <xf numFmtId="16" fontId="44" fillId="25" borderId="21" xfId="132" applyNumberFormat="1" applyFont="1" applyFill="1" applyBorder="1" applyAlignment="1">
      <alignment horizontal="center"/>
    </xf>
    <xf numFmtId="16" fontId="44" fillId="25" borderId="36" xfId="132" applyNumberFormat="1" applyFont="1" applyFill="1" applyBorder="1" applyAlignment="1">
      <alignment horizontal="center"/>
    </xf>
    <xf numFmtId="16" fontId="44" fillId="25" borderId="17" xfId="132" applyNumberFormat="1" applyFont="1" applyFill="1" applyBorder="1" applyAlignment="1">
      <alignment horizontal="center"/>
    </xf>
    <xf numFmtId="16" fontId="74" fillId="25" borderId="32" xfId="132" quotePrefix="1" applyNumberFormat="1" applyFont="1" applyFill="1" applyBorder="1" applyAlignment="1">
      <alignment horizontal="center"/>
    </xf>
    <xf numFmtId="16" fontId="74" fillId="25" borderId="0" xfId="132" applyNumberFormat="1" applyFont="1" applyFill="1" applyAlignment="1">
      <alignment horizontal="center"/>
    </xf>
    <xf numFmtId="16" fontId="74" fillId="25" borderId="32" xfId="132" applyNumberFormat="1" applyFont="1" applyFill="1" applyBorder="1" applyAlignment="1">
      <alignment horizontal="center"/>
    </xf>
    <xf numFmtId="16" fontId="60" fillId="25" borderId="36" xfId="132" applyNumberFormat="1" applyFont="1" applyFill="1" applyBorder="1" applyAlignment="1">
      <alignment horizontal="center"/>
    </xf>
    <xf numFmtId="16" fontId="60" fillId="25" borderId="36" xfId="132" quotePrefix="1" applyNumberFormat="1" applyFont="1" applyFill="1" applyBorder="1" applyAlignment="1">
      <alignment horizontal="center"/>
    </xf>
    <xf numFmtId="16" fontId="61" fillId="25" borderId="22" xfId="27" applyNumberFormat="1" applyFont="1" applyFill="1" applyBorder="1" applyAlignment="1">
      <alignment horizontal="center"/>
    </xf>
    <xf numFmtId="16" fontId="61" fillId="25" borderId="22" xfId="27" quotePrefix="1" applyNumberFormat="1" applyFont="1" applyFill="1" applyBorder="1" applyAlignment="1">
      <alignment horizontal="center"/>
    </xf>
    <xf numFmtId="16" fontId="63" fillId="25" borderId="20" xfId="27" applyNumberFormat="1" applyFont="1" applyFill="1" applyBorder="1" applyAlignment="1">
      <alignment horizontal="center"/>
    </xf>
    <xf numFmtId="16" fontId="63" fillId="25" borderId="20" xfId="24" quotePrefix="1" applyNumberFormat="1" applyFont="1" applyFill="1" applyBorder="1" applyAlignment="1">
      <alignment horizontal="center"/>
    </xf>
    <xf numFmtId="0" fontId="44" fillId="25" borderId="16" xfId="132" applyFont="1" applyFill="1" applyBorder="1" applyAlignment="1">
      <alignment horizontal="center" vertical="center"/>
    </xf>
    <xf numFmtId="0" fontId="44" fillId="25" borderId="17" xfId="132" applyFont="1" applyFill="1" applyBorder="1" applyAlignment="1">
      <alignment vertical="center"/>
    </xf>
    <xf numFmtId="16" fontId="47" fillId="25" borderId="19" xfId="133" applyNumberFormat="1" applyFont="1" applyFill="1" applyBorder="1" applyAlignment="1">
      <alignment horizontal="left"/>
    </xf>
    <xf numFmtId="16" fontId="47" fillId="25" borderId="37" xfId="133" applyNumberFormat="1" applyFont="1" applyFill="1" applyBorder="1" applyAlignment="1">
      <alignment horizontal="center"/>
    </xf>
    <xf numFmtId="16" fontId="47" fillId="25" borderId="37" xfId="132" quotePrefix="1" applyNumberFormat="1" applyFont="1" applyFill="1" applyBorder="1" applyAlignment="1">
      <alignment horizontal="center"/>
    </xf>
    <xf numFmtId="16" fontId="47" fillId="25" borderId="37" xfId="0" applyNumberFormat="1" applyFont="1" applyFill="1" applyBorder="1" applyAlignment="1">
      <alignment horizontal="center"/>
    </xf>
    <xf numFmtId="16" fontId="47" fillId="25" borderId="37" xfId="132" applyNumberFormat="1" applyFont="1" applyFill="1" applyBorder="1" applyAlignment="1">
      <alignment horizontal="center"/>
    </xf>
    <xf numFmtId="0" fontId="47" fillId="25" borderId="37" xfId="132" quotePrefix="1" applyFont="1" applyFill="1" applyBorder="1" applyAlignment="1">
      <alignment horizontal="center"/>
    </xf>
    <xf numFmtId="16" fontId="44" fillId="25" borderId="31" xfId="133" quotePrefix="1" applyNumberFormat="1" applyFont="1" applyFill="1" applyBorder="1" applyAlignment="1">
      <alignment horizontal="center"/>
    </xf>
    <xf numFmtId="16" fontId="84" fillId="25" borderId="37" xfId="133" applyNumberFormat="1" applyFont="1" applyFill="1" applyBorder="1" applyAlignment="1">
      <alignment horizontal="center"/>
    </xf>
    <xf numFmtId="16" fontId="61" fillId="26" borderId="22" xfId="27" applyNumberFormat="1" applyFont="1" applyFill="1" applyBorder="1" applyAlignment="1">
      <alignment horizontal="center"/>
    </xf>
    <xf numFmtId="16" fontId="89" fillId="25" borderId="37" xfId="132" applyNumberFormat="1" applyFont="1" applyFill="1" applyBorder="1" applyAlignment="1">
      <alignment horizontal="center"/>
    </xf>
    <xf numFmtId="16" fontId="89" fillId="25" borderId="37" xfId="132" quotePrefix="1" applyNumberFormat="1" applyFont="1" applyFill="1" applyBorder="1" applyAlignment="1">
      <alignment horizontal="center"/>
    </xf>
    <xf numFmtId="0" fontId="89" fillId="25" borderId="37" xfId="0" quotePrefix="1" applyFont="1" applyFill="1" applyBorder="1" applyAlignment="1">
      <alignment horizontal="center"/>
    </xf>
    <xf numFmtId="0" fontId="89" fillId="0" borderId="0" xfId="132" applyFont="1"/>
    <xf numFmtId="0" fontId="74" fillId="25" borderId="0" xfId="0" applyFont="1" applyFill="1"/>
    <xf numFmtId="0" fontId="44" fillId="29" borderId="24" xfId="133" applyFont="1" applyFill="1" applyBorder="1" applyAlignment="1">
      <alignment vertical="center"/>
    </xf>
    <xf numFmtId="0" fontId="44" fillId="27" borderId="34" xfId="132" applyFont="1" applyFill="1" applyBorder="1" applyAlignment="1">
      <alignment vertical="center"/>
    </xf>
    <xf numFmtId="0" fontId="44" fillId="26" borderId="34" xfId="132" applyFont="1" applyFill="1" applyBorder="1" applyAlignment="1">
      <alignment horizontal="center" vertical="center" wrapText="1"/>
    </xf>
    <xf numFmtId="165" fontId="45" fillId="24" borderId="31" xfId="133" applyNumberFormat="1" applyFont="1" applyFill="1" applyBorder="1" applyAlignment="1">
      <alignment horizontal="center" vertical="center"/>
    </xf>
    <xf numFmtId="16" fontId="44" fillId="0" borderId="18" xfId="0" applyNumberFormat="1" applyFont="1" applyBorder="1"/>
    <xf numFmtId="0" fontId="60" fillId="25" borderId="0" xfId="0" applyFont="1" applyFill="1" applyAlignment="1">
      <alignment wrapText="1"/>
    </xf>
    <xf numFmtId="0" fontId="47" fillId="0" borderId="19" xfId="25" applyFont="1" applyBorder="1" applyAlignment="1">
      <alignment horizontal="left"/>
    </xf>
    <xf numFmtId="0" fontId="44" fillId="0" borderId="25" xfId="132" applyFont="1" applyBorder="1" applyAlignment="1">
      <alignment horizontal="center" vertical="center"/>
    </xf>
    <xf numFmtId="166" fontId="47" fillId="25" borderId="37" xfId="0" applyNumberFormat="1" applyFont="1" applyFill="1" applyBorder="1" applyAlignment="1">
      <alignment horizontal="center" vertical="center"/>
    </xf>
    <xf numFmtId="0" fontId="47" fillId="24" borderId="0" xfId="135" applyFont="1" applyFill="1" applyAlignment="1">
      <alignment vertical="center"/>
    </xf>
    <xf numFmtId="0" fontId="56" fillId="0" borderId="0" xfId="132" applyFont="1" applyAlignment="1">
      <alignment horizontal="center" vertical="center"/>
    </xf>
    <xf numFmtId="0" fontId="44" fillId="25" borderId="34" xfId="134" applyFont="1" applyFill="1" applyBorder="1" applyAlignment="1">
      <alignment horizontal="center" vertical="center" wrapText="1"/>
    </xf>
    <xf numFmtId="0" fontId="44" fillId="25" borderId="34" xfId="134" applyFont="1" applyFill="1" applyBorder="1" applyAlignment="1">
      <alignment horizontal="center" vertical="center"/>
    </xf>
    <xf numFmtId="0" fontId="44" fillId="27" borderId="34" xfId="134" applyFont="1" applyFill="1" applyBorder="1" applyAlignment="1">
      <alignment horizontal="center" vertical="center"/>
    </xf>
    <xf numFmtId="0" fontId="44" fillId="25" borderId="37" xfId="134" applyFont="1" applyFill="1" applyBorder="1" applyAlignment="1">
      <alignment horizontal="center" vertical="center"/>
    </xf>
    <xf numFmtId="0" fontId="44" fillId="27" borderId="37" xfId="134" applyFont="1" applyFill="1" applyBorder="1" applyAlignment="1">
      <alignment horizontal="center" vertical="center"/>
    </xf>
    <xf numFmtId="0" fontId="44" fillId="26" borderId="34" xfId="132" applyFont="1" applyFill="1" applyBorder="1" applyAlignment="1">
      <alignment horizontal="center" vertical="center"/>
    </xf>
    <xf numFmtId="0" fontId="44" fillId="0" borderId="36" xfId="132" applyFont="1" applyBorder="1" applyAlignment="1">
      <alignment horizontal="center" vertical="center"/>
    </xf>
    <xf numFmtId="166" fontId="74" fillId="0" borderId="36" xfId="0" applyNumberFormat="1" applyFont="1" applyBorder="1" applyAlignment="1">
      <alignment vertical="center"/>
    </xf>
    <xf numFmtId="166" fontId="74" fillId="0" borderId="40" xfId="0" applyNumberFormat="1" applyFont="1" applyBorder="1" applyAlignment="1">
      <alignment vertical="center"/>
    </xf>
    <xf numFmtId="0" fontId="5" fillId="0" borderId="40" xfId="132" applyFont="1" applyBorder="1"/>
    <xf numFmtId="0" fontId="5" fillId="0" borderId="41" xfId="132" applyFont="1" applyBorder="1"/>
    <xf numFmtId="0" fontId="5" fillId="0" borderId="36" xfId="132" applyFont="1" applyBorder="1" applyAlignment="1">
      <alignment horizontal="left"/>
    </xf>
    <xf numFmtId="0" fontId="5" fillId="0" borderId="42" xfId="132" applyFont="1" applyBorder="1"/>
    <xf numFmtId="0" fontId="43" fillId="0" borderId="0" xfId="132" applyFont="1"/>
    <xf numFmtId="166" fontId="74" fillId="0" borderId="37" xfId="0" applyNumberFormat="1" applyFont="1" applyBorder="1" applyAlignment="1">
      <alignment horizontal="center" vertical="center"/>
    </xf>
    <xf numFmtId="16" fontId="43" fillId="25" borderId="37" xfId="132" quotePrefix="1" applyNumberFormat="1" applyFont="1" applyFill="1" applyBorder="1" applyAlignment="1">
      <alignment horizontal="center"/>
    </xf>
    <xf numFmtId="16" fontId="43" fillId="26" borderId="39" xfId="132" quotePrefix="1" applyNumberFormat="1" applyFont="1" applyFill="1" applyBorder="1" applyAlignment="1">
      <alignment horizontal="center"/>
    </xf>
    <xf numFmtId="0" fontId="62" fillId="0" borderId="0" xfId="132" applyFont="1"/>
    <xf numFmtId="0" fontId="74" fillId="0" borderId="29" xfId="0" applyFont="1" applyBorder="1" applyAlignment="1">
      <alignment vertical="center"/>
    </xf>
    <xf numFmtId="0" fontId="74" fillId="0" borderId="33" xfId="0" applyFont="1" applyBorder="1" applyAlignment="1">
      <alignment horizontal="left" vertical="center"/>
    </xf>
    <xf numFmtId="166" fontId="74" fillId="0" borderId="38" xfId="0" applyNumberFormat="1" applyFont="1" applyBorder="1" applyAlignment="1">
      <alignment vertical="center"/>
    </xf>
    <xf numFmtId="166" fontId="74" fillId="0" borderId="29" xfId="0" applyNumberFormat="1" applyFont="1" applyBorder="1" applyAlignment="1">
      <alignment vertical="center"/>
    </xf>
    <xf numFmtId="0" fontId="63" fillId="26" borderId="29" xfId="0" applyFont="1" applyFill="1" applyBorder="1"/>
    <xf numFmtId="0" fontId="63" fillId="26" borderId="30" xfId="0" applyFont="1" applyFill="1" applyBorder="1"/>
    <xf numFmtId="16" fontId="63" fillId="25" borderId="38" xfId="132" applyNumberFormat="1" applyFont="1" applyFill="1" applyBorder="1" applyAlignment="1">
      <alignment horizontal="center"/>
    </xf>
    <xf numFmtId="16" fontId="63" fillId="25" borderId="33" xfId="133" quotePrefix="1" applyNumberFormat="1" applyFont="1" applyFill="1" applyBorder="1" applyAlignment="1">
      <alignment horizontal="center"/>
    </xf>
    <xf numFmtId="0" fontId="65" fillId="0" borderId="0" xfId="132" applyFont="1"/>
    <xf numFmtId="0" fontId="74" fillId="0" borderId="40" xfId="0" applyFont="1" applyBorder="1" applyAlignment="1">
      <alignment vertical="center"/>
    </xf>
    <xf numFmtId="0" fontId="74" fillId="0" borderId="42" xfId="0" applyFont="1" applyBorder="1" applyAlignment="1">
      <alignment horizontal="left" vertical="center"/>
    </xf>
    <xf numFmtId="166" fontId="74" fillId="26" borderId="40" xfId="0" applyNumberFormat="1" applyFont="1" applyFill="1" applyBorder="1" applyAlignment="1">
      <alignment vertical="center"/>
    </xf>
    <xf numFmtId="0" fontId="61" fillId="0" borderId="0" xfId="132" applyFont="1"/>
    <xf numFmtId="166" fontId="74" fillId="26" borderId="29" xfId="0" applyNumberFormat="1" applyFont="1" applyFill="1" applyBorder="1" applyAlignment="1">
      <alignment vertical="center"/>
    </xf>
    <xf numFmtId="16" fontId="63" fillId="0" borderId="0" xfId="132" applyNumberFormat="1" applyFont="1" applyAlignment="1">
      <alignment horizontal="center"/>
    </xf>
    <xf numFmtId="16" fontId="63" fillId="0" borderId="0" xfId="133" quotePrefix="1" applyNumberFormat="1" applyFont="1" applyAlignment="1">
      <alignment horizontal="center"/>
    </xf>
    <xf numFmtId="0" fontId="46" fillId="24" borderId="0" xfId="135" applyFont="1" applyFill="1" applyAlignment="1">
      <alignment vertical="center"/>
    </xf>
    <xf numFmtId="0" fontId="71" fillId="24" borderId="0" xfId="135" applyFont="1" applyFill="1" applyAlignment="1">
      <alignment horizontal="left" vertical="center"/>
    </xf>
    <xf numFmtId="165" fontId="71" fillId="25" borderId="0" xfId="133" applyNumberFormat="1" applyFont="1" applyFill="1" applyAlignment="1">
      <alignment horizontal="left"/>
    </xf>
    <xf numFmtId="0" fontId="7" fillId="0" borderId="0" xfId="132" applyFont="1" applyAlignment="1">
      <alignment vertical="center"/>
    </xf>
    <xf numFmtId="0" fontId="44" fillId="27" borderId="34" xfId="27" applyFont="1" applyFill="1" applyBorder="1" applyAlignment="1">
      <alignment vertical="center"/>
    </xf>
    <xf numFmtId="16" fontId="42" fillId="0" borderId="0" xfId="27" applyNumberFormat="1" applyFont="1" applyAlignment="1">
      <alignment horizontal="left"/>
    </xf>
    <xf numFmtId="0" fontId="47" fillId="25" borderId="37" xfId="0" applyFont="1" applyFill="1" applyBorder="1" applyAlignment="1">
      <alignment horizontal="center" vertical="center" wrapText="1"/>
    </xf>
    <xf numFmtId="16" fontId="75" fillId="25" borderId="33" xfId="133" applyNumberFormat="1" applyFont="1" applyFill="1" applyBorder="1" applyAlignment="1">
      <alignment horizontal="left" wrapText="1"/>
    </xf>
    <xf numFmtId="0" fontId="74" fillId="25" borderId="31" xfId="0" applyFont="1" applyFill="1" applyBorder="1" applyAlignment="1">
      <alignment wrapText="1"/>
    </xf>
    <xf numFmtId="16" fontId="75" fillId="25" borderId="29" xfId="133" applyNumberFormat="1" applyFont="1" applyFill="1" applyBorder="1" applyAlignment="1">
      <alignment horizontal="left" wrapText="1"/>
    </xf>
    <xf numFmtId="0" fontId="84" fillId="25" borderId="0" xfId="134" applyFont="1" applyFill="1" applyAlignment="1">
      <alignment horizontal="left"/>
    </xf>
    <xf numFmtId="166" fontId="45" fillId="25" borderId="37" xfId="0" applyNumberFormat="1" applyFont="1" applyFill="1" applyBorder="1" applyAlignment="1">
      <alignment horizontal="center" vertical="center"/>
    </xf>
    <xf numFmtId="0" fontId="44" fillId="29" borderId="36" xfId="134" applyFont="1" applyFill="1" applyBorder="1" applyAlignment="1">
      <alignment horizontal="center" vertical="center" wrapText="1"/>
    </xf>
    <xf numFmtId="16" fontId="44" fillId="25" borderId="24" xfId="24" applyNumberFormat="1" applyFont="1" applyFill="1" applyBorder="1" applyAlignment="1">
      <alignment horizontal="left" vertical="center"/>
    </xf>
    <xf numFmtId="16" fontId="44" fillId="25" borderId="25" xfId="24" applyNumberFormat="1" applyFont="1" applyFill="1" applyBorder="1" applyAlignment="1">
      <alignment horizontal="left" vertical="center"/>
    </xf>
    <xf numFmtId="16" fontId="44" fillId="25" borderId="14" xfId="24" applyNumberFormat="1" applyFont="1" applyFill="1" applyBorder="1" applyAlignment="1">
      <alignment horizontal="center" vertical="center"/>
    </xf>
    <xf numFmtId="16" fontId="44" fillId="25" borderId="24" xfId="24" applyNumberFormat="1" applyFont="1" applyFill="1" applyBorder="1" applyAlignment="1">
      <alignment horizontal="center" vertical="center"/>
    </xf>
    <xf numFmtId="16" fontId="46" fillId="25" borderId="14" xfId="24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wrapText="1"/>
    </xf>
    <xf numFmtId="0" fontId="5" fillId="25" borderId="43" xfId="134" applyFont="1" applyFill="1" applyBorder="1" applyAlignment="1">
      <alignment horizontal="left"/>
    </xf>
    <xf numFmtId="0" fontId="47" fillId="25" borderId="0" xfId="25" applyFont="1" applyFill="1" applyAlignment="1">
      <alignment horizontal="center" wrapText="1"/>
    </xf>
    <xf numFmtId="0" fontId="89" fillId="25" borderId="0" xfId="0" applyFont="1" applyFill="1" applyAlignment="1">
      <alignment wrapText="1"/>
    </xf>
    <xf numFmtId="0" fontId="5" fillId="25" borderId="0" xfId="132" applyFont="1" applyFill="1"/>
    <xf numFmtId="0" fontId="44" fillId="28" borderId="29" xfId="134" applyFont="1" applyFill="1" applyBorder="1" applyAlignment="1">
      <alignment horizontal="center" vertical="center" wrapText="1"/>
    </xf>
    <xf numFmtId="0" fontId="74" fillId="0" borderId="44" xfId="0" applyFont="1" applyBorder="1" applyAlignment="1">
      <alignment horizontal="left" vertical="center"/>
    </xf>
    <xf numFmtId="0" fontId="74" fillId="0" borderId="30" xfId="0" applyFont="1" applyBorder="1" applyAlignment="1">
      <alignment horizontal="left" vertical="center"/>
    </xf>
    <xf numFmtId="166" fontId="74" fillId="0" borderId="45" xfId="0" applyNumberFormat="1" applyFont="1" applyBorder="1" applyAlignment="1">
      <alignment vertical="center"/>
    </xf>
    <xf numFmtId="0" fontId="5" fillId="0" borderId="37" xfId="132" applyFont="1" applyBorder="1"/>
    <xf numFmtId="0" fontId="65" fillId="0" borderId="30" xfId="132" applyFont="1" applyBorder="1"/>
    <xf numFmtId="0" fontId="65" fillId="0" borderId="33" xfId="132" applyFont="1" applyBorder="1"/>
    <xf numFmtId="0" fontId="65" fillId="0" borderId="38" xfId="132" applyFont="1" applyBorder="1"/>
    <xf numFmtId="0" fontId="44" fillId="28" borderId="38" xfId="134" applyFont="1" applyFill="1" applyBorder="1" applyAlignment="1">
      <alignment horizontal="center" vertical="center"/>
    </xf>
    <xf numFmtId="0" fontId="5" fillId="0" borderId="29" xfId="132" applyFont="1" applyBorder="1"/>
    <xf numFmtId="0" fontId="5" fillId="0" borderId="30" xfId="132" applyFont="1" applyBorder="1"/>
    <xf numFmtId="0" fontId="60" fillId="25" borderId="29" xfId="0" applyFont="1" applyFill="1" applyBorder="1" applyAlignment="1">
      <alignment horizontal="left" wrapText="1"/>
    </xf>
    <xf numFmtId="0" fontId="84" fillId="25" borderId="0" xfId="134" applyFont="1" applyFill="1" applyAlignment="1">
      <alignment horizontal="center" wrapText="1"/>
    </xf>
    <xf numFmtId="16" fontId="61" fillId="26" borderId="37" xfId="27" applyNumberFormat="1" applyFont="1" applyFill="1" applyBorder="1" applyAlignment="1">
      <alignment horizontal="center"/>
    </xf>
    <xf numFmtId="16" fontId="63" fillId="25" borderId="38" xfId="24" quotePrefix="1" applyNumberFormat="1" applyFont="1" applyFill="1" applyBorder="1" applyAlignment="1">
      <alignment horizontal="center"/>
    </xf>
    <xf numFmtId="0" fontId="44" fillId="0" borderId="47" xfId="27" applyFont="1" applyBorder="1" applyAlignment="1">
      <alignment horizontal="center" vertical="center"/>
    </xf>
    <xf numFmtId="0" fontId="42" fillId="33" borderId="34" xfId="133" applyFont="1" applyFill="1" applyBorder="1" applyAlignment="1">
      <alignment horizontal="center" vertical="center" wrapText="1"/>
    </xf>
    <xf numFmtId="166" fontId="74" fillId="0" borderId="37" xfId="0" applyNumberFormat="1" applyFont="1" applyBorder="1" applyAlignment="1">
      <alignment horizontal="center"/>
    </xf>
    <xf numFmtId="16" fontId="74" fillId="0" borderId="0" xfId="0" applyNumberFormat="1" applyFont="1" applyAlignment="1">
      <alignment horizontal="left" vertical="center"/>
    </xf>
    <xf numFmtId="16" fontId="74" fillId="25" borderId="0" xfId="24" applyNumberFormat="1" applyFont="1" applyFill="1" applyAlignment="1">
      <alignment horizontal="left" vertical="center"/>
    </xf>
    <xf numFmtId="16" fontId="7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horizontal="center" vertical="center"/>
    </xf>
    <xf numFmtId="16" fontId="76" fillId="0" borderId="0" xfId="27" quotePrefix="1" applyNumberFormat="1" applyFont="1" applyAlignment="1">
      <alignment horizontal="center" vertical="center"/>
    </xf>
    <xf numFmtId="0" fontId="61" fillId="25" borderId="23" xfId="27" applyFont="1" applyFill="1" applyBorder="1" applyAlignment="1">
      <alignment wrapText="1"/>
    </xf>
    <xf numFmtId="16" fontId="89" fillId="25" borderId="37" xfId="0" quotePrefix="1" applyNumberFormat="1" applyFont="1" applyFill="1" applyBorder="1" applyAlignment="1">
      <alignment horizontal="center"/>
    </xf>
    <xf numFmtId="165" fontId="45" fillId="26" borderId="39" xfId="133" applyNumberFormat="1" applyFont="1" applyFill="1" applyBorder="1" applyAlignment="1">
      <alignment horizontal="center" vertical="center" wrapText="1"/>
    </xf>
    <xf numFmtId="166" fontId="45" fillId="25" borderId="37" xfId="0" quotePrefix="1" applyNumberFormat="1" applyFont="1" applyFill="1" applyBorder="1" applyAlignment="1">
      <alignment horizontal="center" vertical="center"/>
    </xf>
    <xf numFmtId="0" fontId="5" fillId="25" borderId="50" xfId="134" applyFont="1" applyFill="1" applyBorder="1" applyAlignment="1">
      <alignment horizontal="left"/>
    </xf>
    <xf numFmtId="16" fontId="75" fillId="25" borderId="0" xfId="133" applyNumberFormat="1" applyFont="1" applyFill="1" applyAlignment="1">
      <alignment horizontal="left" wrapText="1"/>
    </xf>
    <xf numFmtId="16" fontId="75" fillId="25" borderId="0" xfId="133" applyNumberFormat="1" applyFont="1" applyFill="1" applyAlignment="1">
      <alignment horizontal="center"/>
    </xf>
    <xf numFmtId="0" fontId="88" fillId="25" borderId="0" xfId="132" quotePrefix="1" applyFont="1" applyFill="1" applyAlignment="1">
      <alignment horizontal="center"/>
    </xf>
    <xf numFmtId="16" fontId="75" fillId="25" borderId="0" xfId="132" applyNumberFormat="1" applyFont="1" applyFill="1" applyAlignment="1">
      <alignment horizontal="center"/>
    </xf>
    <xf numFmtId="0" fontId="75" fillId="25" borderId="0" xfId="132" quotePrefix="1" applyFont="1" applyFill="1" applyAlignment="1">
      <alignment horizontal="center"/>
    </xf>
    <xf numFmtId="0" fontId="75" fillId="26" borderId="47" xfId="27" applyFont="1" applyFill="1" applyBorder="1" applyAlignment="1">
      <alignment horizontal="center" vertical="center" wrapText="1"/>
    </xf>
    <xf numFmtId="16" fontId="75" fillId="25" borderId="47" xfId="27" quotePrefix="1" applyNumberFormat="1" applyFont="1" applyFill="1" applyBorder="1" applyAlignment="1">
      <alignment horizontal="center" vertical="center"/>
    </xf>
    <xf numFmtId="0" fontId="77" fillId="0" borderId="0" xfId="27" applyFont="1" applyAlignment="1">
      <alignment horizontal="left" vertical="center"/>
    </xf>
    <xf numFmtId="0" fontId="44" fillId="25" borderId="24" xfId="23" applyFont="1" applyFill="1" applyBorder="1" applyAlignment="1">
      <alignment horizontal="center" vertical="center" wrapText="1"/>
    </xf>
    <xf numFmtId="0" fontId="44" fillId="25" borderId="24" xfId="23" applyFont="1" applyFill="1" applyBorder="1" applyAlignment="1">
      <alignment horizontal="center" vertical="center"/>
    </xf>
    <xf numFmtId="0" fontId="76" fillId="0" borderId="0" xfId="27" applyFont="1" applyAlignment="1">
      <alignment horizontal="left" vertical="center"/>
    </xf>
    <xf numFmtId="16" fontId="75" fillId="25" borderId="47" xfId="27" quotePrefix="1" applyNumberFormat="1" applyFont="1" applyFill="1" applyBorder="1" applyAlignment="1">
      <alignment vertical="center"/>
    </xf>
    <xf numFmtId="16" fontId="77" fillId="25" borderId="14" xfId="27" quotePrefix="1" applyNumberFormat="1" applyFont="1" applyFill="1" applyBorder="1" applyAlignment="1">
      <alignment vertical="center"/>
    </xf>
    <xf numFmtId="0" fontId="76" fillId="26" borderId="24" xfId="27" applyFont="1" applyFill="1" applyBorder="1" applyAlignment="1">
      <alignment vertical="center" wrapText="1"/>
    </xf>
    <xf numFmtId="0" fontId="61" fillId="25" borderId="31" xfId="27" applyFont="1" applyFill="1" applyBorder="1"/>
    <xf numFmtId="16" fontId="61" fillId="25" borderId="37" xfId="27" quotePrefix="1" applyNumberFormat="1" applyFont="1" applyFill="1" applyBorder="1" applyAlignment="1">
      <alignment horizontal="center"/>
    </xf>
    <xf numFmtId="16" fontId="63" fillId="25" borderId="38" xfId="27" applyNumberFormat="1" applyFont="1" applyFill="1" applyBorder="1" applyAlignment="1">
      <alignment horizontal="center"/>
    </xf>
    <xf numFmtId="0" fontId="44" fillId="25" borderId="14" xfId="23" applyFont="1" applyFill="1" applyBorder="1" applyAlignment="1">
      <alignment vertical="center" wrapText="1"/>
    </xf>
    <xf numFmtId="0" fontId="44" fillId="25" borderId="14" xfId="23" applyFont="1" applyFill="1" applyBorder="1" applyAlignment="1">
      <alignment vertical="center"/>
    </xf>
    <xf numFmtId="0" fontId="76" fillId="26" borderId="47" xfId="27" applyFont="1" applyFill="1" applyBorder="1" applyAlignment="1">
      <alignment vertical="center"/>
    </xf>
    <xf numFmtId="16" fontId="76" fillId="0" borderId="47" xfId="27" quotePrefix="1" applyNumberFormat="1" applyFont="1" applyBorder="1" applyAlignment="1">
      <alignment vertical="center"/>
    </xf>
    <xf numFmtId="16" fontId="76" fillId="0" borderId="47" xfId="27" applyNumberFormat="1" applyFont="1" applyBorder="1" applyAlignment="1">
      <alignment vertical="center"/>
    </xf>
    <xf numFmtId="0" fontId="60" fillId="25" borderId="51" xfId="0" applyFont="1" applyFill="1" applyBorder="1"/>
    <xf numFmtId="16" fontId="60" fillId="25" borderId="52" xfId="132" applyNumberFormat="1" applyFont="1" applyFill="1" applyBorder="1" applyAlignment="1">
      <alignment horizontal="center"/>
    </xf>
    <xf numFmtId="16" fontId="60" fillId="25" borderId="52" xfId="132" quotePrefix="1" applyNumberFormat="1" applyFont="1" applyFill="1" applyBorder="1" applyAlignment="1">
      <alignment horizontal="center"/>
    </xf>
    <xf numFmtId="165" fontId="45" fillId="26" borderId="0" xfId="133" applyNumberFormat="1" applyFont="1" applyFill="1" applyAlignment="1">
      <alignment horizontal="center" vertical="center" wrapText="1"/>
    </xf>
    <xf numFmtId="0" fontId="44" fillId="25" borderId="31" xfId="132" applyFont="1" applyFill="1" applyBorder="1" applyAlignment="1">
      <alignment horizontal="center" vertical="center"/>
    </xf>
    <xf numFmtId="16" fontId="44" fillId="25" borderId="37" xfId="132" quotePrefix="1" applyNumberFormat="1" applyFont="1" applyFill="1" applyBorder="1" applyAlignment="1">
      <alignment horizontal="center"/>
    </xf>
    <xf numFmtId="16" fontId="44" fillId="25" borderId="37" xfId="132" applyNumberFormat="1" applyFont="1" applyFill="1" applyBorder="1" applyAlignment="1">
      <alignment horizontal="center"/>
    </xf>
    <xf numFmtId="16" fontId="44" fillId="26" borderId="37" xfId="132" quotePrefix="1" applyNumberFormat="1" applyFont="1" applyFill="1" applyBorder="1" applyAlignment="1">
      <alignment horizontal="center"/>
    </xf>
    <xf numFmtId="16" fontId="44" fillId="26" borderId="37" xfId="132" applyNumberFormat="1" applyFont="1" applyFill="1" applyBorder="1" applyAlignment="1">
      <alignment horizontal="center"/>
    </xf>
    <xf numFmtId="16" fontId="44" fillId="25" borderId="39" xfId="132" applyNumberFormat="1" applyFont="1" applyFill="1" applyBorder="1" applyAlignment="1">
      <alignment horizontal="center"/>
    </xf>
    <xf numFmtId="16" fontId="74" fillId="0" borderId="31" xfId="0" applyNumberFormat="1" applyFont="1" applyBorder="1" applyAlignment="1">
      <alignment horizontal="left" vertical="center"/>
    </xf>
    <xf numFmtId="0" fontId="43" fillId="25" borderId="31" xfId="132" applyFont="1" applyFill="1" applyBorder="1"/>
    <xf numFmtId="0" fontId="47" fillId="26" borderId="31" xfId="25" applyFont="1" applyFill="1" applyBorder="1" applyAlignment="1">
      <alignment horizontal="center" wrapText="1"/>
    </xf>
    <xf numFmtId="0" fontId="47" fillId="26" borderId="0" xfId="25" applyFont="1" applyFill="1" applyAlignment="1">
      <alignment horizontal="center" wrapText="1"/>
    </xf>
    <xf numFmtId="0" fontId="5" fillId="25" borderId="53" xfId="134" applyFont="1" applyFill="1" applyBorder="1" applyAlignment="1">
      <alignment horizontal="left"/>
    </xf>
    <xf numFmtId="0" fontId="5" fillId="25" borderId="54" xfId="134" applyFont="1" applyFill="1" applyBorder="1" applyAlignment="1">
      <alignment horizontal="left"/>
    </xf>
    <xf numFmtId="0" fontId="5" fillId="0" borderId="30" xfId="132" applyFont="1" applyBorder="1" applyAlignment="1">
      <alignment horizontal="left"/>
    </xf>
    <xf numFmtId="0" fontId="44" fillId="28" borderId="47" xfId="134" applyFont="1" applyFill="1" applyBorder="1" applyAlignment="1">
      <alignment horizontal="center" vertical="center" wrapText="1"/>
    </xf>
    <xf numFmtId="166" fontId="46" fillId="25" borderId="52" xfId="0" applyNumberFormat="1" applyFont="1" applyFill="1" applyBorder="1" applyAlignment="1">
      <alignment horizontal="center" vertical="center"/>
    </xf>
    <xf numFmtId="0" fontId="5" fillId="0" borderId="38" xfId="132" applyFont="1" applyBorder="1" applyAlignment="1">
      <alignment horizontal="center"/>
    </xf>
    <xf numFmtId="0" fontId="44" fillId="25" borderId="53" xfId="134" applyFont="1" applyFill="1" applyBorder="1" applyAlignment="1">
      <alignment horizontal="center" vertical="center"/>
    </xf>
    <xf numFmtId="166" fontId="47" fillId="25" borderId="31" xfId="0" applyNumberFormat="1" applyFont="1" applyFill="1" applyBorder="1" applyAlignment="1">
      <alignment horizontal="center" vertical="center"/>
    </xf>
    <xf numFmtId="166" fontId="45" fillId="25" borderId="31" xfId="0" applyNumberFormat="1" applyFont="1" applyFill="1" applyBorder="1" applyAlignment="1">
      <alignment horizontal="center" vertical="center"/>
    </xf>
    <xf numFmtId="0" fontId="89" fillId="25" borderId="31" xfId="0" applyFont="1" applyFill="1" applyBorder="1" applyAlignment="1">
      <alignment wrapText="1"/>
    </xf>
    <xf numFmtId="0" fontId="60" fillId="25" borderId="53" xfId="0" applyFont="1" applyFill="1" applyBorder="1" applyAlignment="1">
      <alignment wrapText="1"/>
    </xf>
    <xf numFmtId="0" fontId="60" fillId="25" borderId="31" xfId="0" applyFont="1" applyFill="1" applyBorder="1" applyAlignment="1">
      <alignment wrapText="1"/>
    </xf>
    <xf numFmtId="16" fontId="75" fillId="25" borderId="53" xfId="133" applyNumberFormat="1" applyFont="1" applyFill="1" applyBorder="1" applyAlignment="1">
      <alignment horizontal="center"/>
    </xf>
    <xf numFmtId="16" fontId="84" fillId="25" borderId="31" xfId="134" applyNumberFormat="1" applyFont="1" applyFill="1" applyBorder="1" applyAlignment="1">
      <alignment horizontal="center"/>
    </xf>
    <xf numFmtId="0" fontId="75" fillId="25" borderId="54" xfId="133" applyFont="1" applyFill="1" applyBorder="1" applyAlignment="1">
      <alignment horizontal="left" wrapText="1"/>
    </xf>
    <xf numFmtId="16" fontId="44" fillId="25" borderId="52" xfId="133" quotePrefix="1" applyNumberFormat="1" applyFont="1" applyFill="1" applyBorder="1" applyAlignment="1">
      <alignment horizontal="center"/>
    </xf>
    <xf numFmtId="0" fontId="44" fillId="32" borderId="47" xfId="133" applyFont="1" applyFill="1" applyBorder="1" applyAlignment="1">
      <alignment horizontal="center" vertical="center"/>
    </xf>
    <xf numFmtId="165" fontId="75" fillId="0" borderId="31" xfId="133" applyNumberFormat="1" applyFont="1" applyBorder="1" applyAlignment="1">
      <alignment horizontal="center" vertical="center" wrapText="1"/>
    </xf>
    <xf numFmtId="165" fontId="75" fillId="0" borderId="0" xfId="133" applyNumberFormat="1" applyFont="1" applyAlignment="1">
      <alignment horizontal="center" vertical="center"/>
    </xf>
    <xf numFmtId="166" fontId="75" fillId="0" borderId="29" xfId="0" applyNumberFormat="1" applyFont="1" applyBorder="1" applyAlignment="1">
      <alignment horizontal="center" vertical="center"/>
    </xf>
    <xf numFmtId="166" fontId="75" fillId="26" borderId="31" xfId="0" applyNumberFormat="1" applyFont="1" applyFill="1" applyBorder="1" applyAlignment="1">
      <alignment horizontal="center" vertical="center"/>
    </xf>
    <xf numFmtId="166" fontId="75" fillId="0" borderId="31" xfId="0" applyNumberFormat="1" applyFont="1" applyBorder="1" applyAlignment="1">
      <alignment horizontal="center" vertical="center"/>
    </xf>
    <xf numFmtId="165" fontId="75" fillId="0" borderId="29" xfId="133" applyNumberFormat="1" applyFont="1" applyBorder="1" applyAlignment="1">
      <alignment horizontal="center" vertical="center" wrapText="1"/>
    </xf>
    <xf numFmtId="165" fontId="75" fillId="0" borderId="30" xfId="133" applyNumberFormat="1" applyFont="1" applyBorder="1" applyAlignment="1">
      <alignment horizontal="center" vertical="center"/>
    </xf>
    <xf numFmtId="166" fontId="75" fillId="26" borderId="29" xfId="0" applyNumberFormat="1" applyFont="1" applyFill="1" applyBorder="1" applyAlignment="1">
      <alignment horizontal="center" vertical="center"/>
    </xf>
    <xf numFmtId="166" fontId="75" fillId="0" borderId="38" xfId="0" applyNumberFormat="1" applyFont="1" applyBorder="1" applyAlignment="1">
      <alignment horizontal="center" vertical="center"/>
    </xf>
    <xf numFmtId="165" fontId="75" fillId="0" borderId="0" xfId="133" applyNumberFormat="1" applyFont="1" applyAlignment="1">
      <alignment horizontal="center" vertical="center" wrapText="1"/>
    </xf>
    <xf numFmtId="0" fontId="47" fillId="25" borderId="55" xfId="25" applyFont="1" applyFill="1" applyBorder="1" applyAlignment="1">
      <alignment horizontal="center" wrapText="1"/>
    </xf>
    <xf numFmtId="166" fontId="47" fillId="25" borderId="56" xfId="0" applyNumberFormat="1" applyFont="1" applyFill="1" applyBorder="1" applyAlignment="1">
      <alignment horizontal="center" vertical="center"/>
    </xf>
    <xf numFmtId="166" fontId="75" fillId="26" borderId="37" xfId="0" applyNumberFormat="1" applyFont="1" applyFill="1" applyBorder="1" applyAlignment="1">
      <alignment horizontal="center" vertical="center"/>
    </xf>
    <xf numFmtId="166" fontId="75" fillId="0" borderId="37" xfId="0" applyNumberFormat="1" applyFont="1" applyBorder="1" applyAlignment="1">
      <alignment horizontal="center" vertical="center"/>
    </xf>
    <xf numFmtId="0" fontId="60" fillId="25" borderId="57" xfId="0" applyFont="1" applyFill="1" applyBorder="1" applyAlignment="1">
      <alignment wrapText="1"/>
    </xf>
    <xf numFmtId="16" fontId="60" fillId="25" borderId="0" xfId="132" applyNumberFormat="1" applyFont="1" applyFill="1" applyAlignment="1">
      <alignment horizontal="center"/>
    </xf>
    <xf numFmtId="0" fontId="60" fillId="25" borderId="30" xfId="0" applyFont="1" applyFill="1" applyBorder="1" applyAlignment="1">
      <alignment wrapText="1"/>
    </xf>
    <xf numFmtId="0" fontId="44" fillId="25" borderId="0" xfId="132" applyFont="1" applyFill="1" applyAlignment="1">
      <alignment vertical="center"/>
    </xf>
    <xf numFmtId="16" fontId="44" fillId="25" borderId="58" xfId="132" quotePrefix="1" applyNumberFormat="1" applyFont="1" applyFill="1" applyBorder="1" applyAlignment="1">
      <alignment horizontal="center"/>
    </xf>
    <xf numFmtId="16" fontId="60" fillId="25" borderId="38" xfId="132" applyNumberFormat="1" applyFont="1" applyFill="1" applyBorder="1" applyAlignment="1">
      <alignment horizontal="center"/>
    </xf>
    <xf numFmtId="0" fontId="75" fillId="26" borderId="47" xfId="27" applyFont="1" applyFill="1" applyBorder="1" applyAlignment="1">
      <alignment horizontal="center" vertical="center"/>
    </xf>
    <xf numFmtId="0" fontId="84" fillId="25" borderId="0" xfId="134" applyFont="1" applyFill="1" applyAlignment="1">
      <alignment horizontal="center"/>
    </xf>
    <xf numFmtId="0" fontId="76" fillId="26" borderId="24" xfId="27" applyFont="1" applyFill="1" applyBorder="1" applyAlignment="1">
      <alignment vertical="center"/>
    </xf>
    <xf numFmtId="0" fontId="43" fillId="25" borderId="0" xfId="132" applyFont="1" applyFill="1"/>
    <xf numFmtId="0" fontId="75" fillId="25" borderId="55" xfId="133" applyFont="1" applyFill="1" applyBorder="1" applyAlignment="1">
      <alignment horizontal="center"/>
    </xf>
    <xf numFmtId="16" fontId="47" fillId="25" borderId="31" xfId="133" applyNumberFormat="1" applyFont="1" applyFill="1" applyBorder="1" applyAlignment="1">
      <alignment horizontal="left" wrapText="1"/>
    </xf>
    <xf numFmtId="0" fontId="75" fillId="25" borderId="54" xfId="133" applyFont="1" applyFill="1" applyBorder="1" applyAlignment="1">
      <alignment horizontal="left"/>
    </xf>
    <xf numFmtId="0" fontId="63" fillId="26" borderId="29" xfId="0" applyFont="1" applyFill="1" applyBorder="1" applyAlignment="1">
      <alignment wrapText="1"/>
    </xf>
    <xf numFmtId="165" fontId="75" fillId="0" borderId="33" xfId="133" applyNumberFormat="1" applyFont="1" applyBorder="1" applyAlignment="1">
      <alignment horizontal="center" vertical="center"/>
    </xf>
    <xf numFmtId="0" fontId="44" fillId="28" borderId="35" xfId="134" applyFont="1" applyFill="1" applyBorder="1" applyAlignment="1">
      <alignment vertical="center" wrapText="1"/>
    </xf>
    <xf numFmtId="0" fontId="44" fillId="28" borderId="48" xfId="134" applyFont="1" applyFill="1" applyBorder="1" applyAlignment="1">
      <alignment vertical="center" wrapText="1"/>
    </xf>
    <xf numFmtId="0" fontId="63" fillId="26" borderId="0" xfId="0" applyFont="1" applyFill="1" applyAlignment="1">
      <alignment wrapText="1"/>
    </xf>
    <xf numFmtId="16" fontId="63" fillId="25" borderId="0" xfId="27" applyNumberFormat="1" applyFont="1" applyFill="1" applyAlignment="1">
      <alignment horizontal="center"/>
    </xf>
    <xf numFmtId="16" fontId="63" fillId="25" borderId="0" xfId="24" quotePrefix="1" applyNumberFormat="1" applyFont="1" applyFill="1" applyAlignment="1">
      <alignment horizontal="center"/>
    </xf>
    <xf numFmtId="0" fontId="83" fillId="26" borderId="0" xfId="27" quotePrefix="1" applyFont="1" applyFill="1" applyAlignment="1">
      <alignment horizontal="center"/>
    </xf>
    <xf numFmtId="0" fontId="5" fillId="0" borderId="0" xfId="27" quotePrefix="1" applyFont="1"/>
    <xf numFmtId="16" fontId="44" fillId="25" borderId="59" xfId="132" applyNumberFormat="1" applyFont="1" applyFill="1" applyBorder="1" applyAlignment="1">
      <alignment horizontal="center"/>
    </xf>
    <xf numFmtId="0" fontId="75" fillId="25" borderId="54" xfId="133" quotePrefix="1" applyFont="1" applyFill="1" applyBorder="1" applyAlignment="1">
      <alignment horizontal="left" wrapText="1"/>
    </xf>
    <xf numFmtId="0" fontId="89" fillId="25" borderId="0" xfId="0" applyFont="1" applyFill="1"/>
    <xf numFmtId="166" fontId="75" fillId="26" borderId="0" xfId="0" applyNumberFormat="1" applyFont="1" applyFill="1" applyAlignment="1">
      <alignment horizontal="center" vertical="center"/>
    </xf>
    <xf numFmtId="166" fontId="75" fillId="0" borderId="0" xfId="0" applyNumberFormat="1" applyFont="1" applyAlignment="1">
      <alignment horizontal="center" vertical="center"/>
    </xf>
    <xf numFmtId="0" fontId="60" fillId="25" borderId="0" xfId="0" applyFont="1" applyFill="1" applyAlignment="1">
      <alignment horizontal="left" wrapText="1"/>
    </xf>
    <xf numFmtId="16" fontId="60" fillId="25" borderId="0" xfId="132" quotePrefix="1" applyNumberFormat="1" applyFont="1" applyFill="1" applyAlignment="1">
      <alignment horizont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166" fontId="74" fillId="0" borderId="0" xfId="0" applyNumberFormat="1" applyFont="1" applyAlignment="1">
      <alignment vertical="center"/>
    </xf>
    <xf numFmtId="166" fontId="74" fillId="26" borderId="0" xfId="0" applyNumberFormat="1" applyFont="1" applyFill="1" applyAlignment="1">
      <alignment vertical="center"/>
    </xf>
    <xf numFmtId="16" fontId="63" fillId="25" borderId="0" xfId="132" applyNumberFormat="1" applyFont="1" applyFill="1" applyAlignment="1">
      <alignment horizontal="center"/>
    </xf>
    <xf numFmtId="16" fontId="63" fillId="25" borderId="0" xfId="133" quotePrefix="1" applyNumberFormat="1" applyFont="1" applyFill="1" applyAlignment="1">
      <alignment horizontal="center"/>
    </xf>
    <xf numFmtId="16" fontId="44" fillId="25" borderId="0" xfId="24" applyNumberFormat="1" applyFont="1" applyFill="1" applyAlignment="1">
      <alignment horizontal="left" vertical="center"/>
    </xf>
    <xf numFmtId="16" fontId="4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vertical="center" wrapText="1"/>
    </xf>
    <xf numFmtId="16" fontId="77" fillId="25" borderId="0" xfId="27" quotePrefix="1" applyNumberFormat="1" applyFont="1" applyFill="1" applyAlignment="1">
      <alignment vertical="center"/>
    </xf>
    <xf numFmtId="0" fontId="47" fillId="25" borderId="59" xfId="25" applyFont="1" applyFill="1" applyBorder="1" applyAlignment="1">
      <alignment horizontal="center" wrapText="1"/>
    </xf>
    <xf numFmtId="165" fontId="45" fillId="24" borderId="39" xfId="133" applyNumberFormat="1" applyFont="1" applyFill="1" applyBorder="1" applyAlignment="1">
      <alignment horizontal="center" vertical="center"/>
    </xf>
    <xf numFmtId="165" fontId="75" fillId="0" borderId="30" xfId="133" applyNumberFormat="1" applyFont="1" applyBorder="1" applyAlignment="1">
      <alignment horizontal="center" vertical="center" wrapText="1"/>
    </xf>
    <xf numFmtId="16" fontId="47" fillId="25" borderId="19" xfId="133" applyNumberFormat="1" applyFont="1" applyFill="1" applyBorder="1" applyAlignment="1">
      <alignment horizontal="left" wrapText="1"/>
    </xf>
    <xf numFmtId="0" fontId="47" fillId="25" borderId="60" xfId="25" applyFont="1" applyFill="1" applyBorder="1" applyAlignment="1">
      <alignment horizontal="center" wrapText="1"/>
    </xf>
    <xf numFmtId="166" fontId="47" fillId="25" borderId="61" xfId="0" applyNumberFormat="1" applyFont="1" applyFill="1" applyBorder="1" applyAlignment="1">
      <alignment horizontal="center" vertical="center"/>
    </xf>
    <xf numFmtId="0" fontId="75" fillId="25" borderId="60" xfId="133" applyFont="1" applyFill="1" applyBorder="1" applyAlignment="1">
      <alignment horizontal="center"/>
    </xf>
    <xf numFmtId="0" fontId="75" fillId="25" borderId="60" xfId="133" applyFont="1" applyFill="1" applyBorder="1" applyAlignment="1">
      <alignment horizontal="left"/>
    </xf>
    <xf numFmtId="16" fontId="75" fillId="25" borderId="62" xfId="133" applyNumberFormat="1" applyFont="1" applyFill="1" applyBorder="1" applyAlignment="1">
      <alignment horizontal="center"/>
    </xf>
    <xf numFmtId="16" fontId="44" fillId="25" borderId="61" xfId="133" quotePrefix="1" applyNumberFormat="1" applyFont="1" applyFill="1" applyBorder="1" applyAlignment="1">
      <alignment horizontal="center"/>
    </xf>
    <xf numFmtId="166" fontId="75" fillId="26" borderId="38" xfId="0" applyNumberFormat="1" applyFont="1" applyFill="1" applyBorder="1" applyAlignment="1">
      <alignment horizontal="center" vertical="center"/>
    </xf>
    <xf numFmtId="0" fontId="84" fillId="25" borderId="30" xfId="134" applyFont="1" applyFill="1" applyBorder="1" applyAlignment="1">
      <alignment horizontal="center" wrapText="1"/>
    </xf>
    <xf numFmtId="0" fontId="84" fillId="25" borderId="30" xfId="134" applyFont="1" applyFill="1" applyBorder="1" applyAlignment="1">
      <alignment horizontal="left"/>
    </xf>
    <xf numFmtId="16" fontId="84" fillId="25" borderId="29" xfId="134" applyNumberFormat="1" applyFont="1" applyFill="1" applyBorder="1" applyAlignment="1">
      <alignment horizontal="center"/>
    </xf>
    <xf numFmtId="16" fontId="44" fillId="25" borderId="29" xfId="133" quotePrefix="1" applyNumberFormat="1" applyFont="1" applyFill="1" applyBorder="1" applyAlignment="1">
      <alignment horizontal="center"/>
    </xf>
    <xf numFmtId="16" fontId="84" fillId="25" borderId="38" xfId="133" applyNumberFormat="1" applyFont="1" applyFill="1" applyBorder="1" applyAlignment="1">
      <alignment horizontal="center"/>
    </xf>
    <xf numFmtId="0" fontId="76" fillId="0" borderId="0" xfId="27" applyFont="1"/>
    <xf numFmtId="16" fontId="76" fillId="0" borderId="31" xfId="0" applyNumberFormat="1" applyFont="1" applyBorder="1"/>
    <xf numFmtId="16" fontId="76" fillId="0" borderId="53" xfId="0" applyNumberFormat="1" applyFont="1" applyBorder="1"/>
    <xf numFmtId="16" fontId="76" fillId="0" borderId="53" xfId="0" applyNumberFormat="1" applyFont="1" applyBorder="1" applyAlignment="1">
      <alignment horizontal="center"/>
    </xf>
    <xf numFmtId="16" fontId="76" fillId="26" borderId="21" xfId="27" quotePrefix="1" applyNumberFormat="1" applyFont="1" applyFill="1" applyBorder="1" applyAlignment="1">
      <alignment horizontal="center"/>
    </xf>
    <xf numFmtId="16" fontId="76" fillId="25" borderId="21" xfId="27" quotePrefix="1" applyNumberFormat="1" applyFont="1" applyFill="1" applyBorder="1" applyAlignment="1">
      <alignment horizontal="center"/>
    </xf>
    <xf numFmtId="16" fontId="76" fillId="26" borderId="46" xfId="27" quotePrefix="1" applyNumberFormat="1" applyFont="1" applyFill="1" applyBorder="1" applyAlignment="1">
      <alignment horizontal="center"/>
    </xf>
    <xf numFmtId="0" fontId="75" fillId="25" borderId="55" xfId="133" applyFont="1" applyFill="1" applyBorder="1" applyAlignment="1">
      <alignment horizontal="center" wrapText="1"/>
    </xf>
    <xf numFmtId="0" fontId="76" fillId="0" borderId="24" xfId="27" applyFont="1" applyBorder="1" applyAlignment="1">
      <alignment vertical="center"/>
    </xf>
    <xf numFmtId="16" fontId="77" fillId="0" borderId="14" xfId="27" quotePrefix="1" applyNumberFormat="1" applyFont="1" applyBorder="1" applyAlignment="1">
      <alignment vertical="center"/>
    </xf>
    <xf numFmtId="16" fontId="60" fillId="25" borderId="61" xfId="132" applyNumberFormat="1" applyFont="1" applyFill="1" applyBorder="1" applyAlignment="1">
      <alignment horizontal="center"/>
    </xf>
    <xf numFmtId="16" fontId="60" fillId="25" borderId="61" xfId="132" quotePrefix="1" applyNumberFormat="1" applyFont="1" applyFill="1" applyBorder="1" applyAlignment="1">
      <alignment horizontal="center"/>
    </xf>
    <xf numFmtId="0" fontId="44" fillId="0" borderId="61" xfId="0" applyFont="1" applyBorder="1" applyAlignment="1">
      <alignment vertical="center"/>
    </xf>
    <xf numFmtId="16" fontId="44" fillId="0" borderId="37" xfId="0" applyNumberFormat="1" applyFont="1" applyBorder="1"/>
    <xf numFmtId="16" fontId="44" fillId="0" borderId="38" xfId="0" applyNumberFormat="1" applyFont="1" applyBorder="1"/>
    <xf numFmtId="16" fontId="44" fillId="0" borderId="61" xfId="0" applyNumberFormat="1" applyFont="1" applyBorder="1" applyAlignment="1">
      <alignment horizontal="left"/>
    </xf>
    <xf numFmtId="16" fontId="60" fillId="25" borderId="31" xfId="132" applyNumberFormat="1" applyFont="1" applyFill="1" applyBorder="1" applyAlignment="1">
      <alignment horizontal="center"/>
    </xf>
    <xf numFmtId="0" fontId="76" fillId="0" borderId="24" xfId="27" applyFont="1" applyBorder="1" applyAlignment="1">
      <alignment vertical="center" wrapText="1"/>
    </xf>
    <xf numFmtId="0" fontId="49" fillId="0" borderId="0" xfId="23" applyFont="1" applyAlignment="1">
      <alignment horizontal="center"/>
    </xf>
    <xf numFmtId="0" fontId="55" fillId="0" borderId="0" xfId="23" applyFont="1" applyAlignment="1">
      <alignment horizontal="center"/>
    </xf>
    <xf numFmtId="0" fontId="7" fillId="0" borderId="0" xfId="132" applyFont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74" fillId="0" borderId="40" xfId="134" applyFont="1" applyBorder="1" applyAlignment="1">
      <alignment horizontal="center" vertical="center" wrapText="1"/>
    </xf>
    <xf numFmtId="0" fontId="74" fillId="0" borderId="42" xfId="134" applyFont="1" applyBorder="1" applyAlignment="1">
      <alignment horizontal="center" vertical="center"/>
    </xf>
    <xf numFmtId="0" fontId="74" fillId="0" borderId="29" xfId="134" applyFont="1" applyBorder="1" applyAlignment="1">
      <alignment horizontal="center" vertical="center"/>
    </xf>
    <xf numFmtId="0" fontId="74" fillId="0" borderId="33" xfId="134" applyFont="1" applyBorder="1" applyAlignment="1">
      <alignment horizontal="center" vertical="center"/>
    </xf>
    <xf numFmtId="0" fontId="44" fillId="0" borderId="40" xfId="132" applyFont="1" applyBorder="1" applyAlignment="1">
      <alignment horizontal="center" vertical="center"/>
    </xf>
    <xf numFmtId="0" fontId="44" fillId="0" borderId="41" xfId="132" applyFont="1" applyBorder="1" applyAlignment="1">
      <alignment horizontal="center" vertical="center"/>
    </xf>
    <xf numFmtId="0" fontId="44" fillId="0" borderId="31" xfId="132" applyFont="1" applyBorder="1" applyAlignment="1">
      <alignment horizontal="center" vertical="center"/>
    </xf>
    <xf numFmtId="0" fontId="44" fillId="0" borderId="0" xfId="132" applyFont="1" applyAlignment="1">
      <alignment horizontal="center" vertical="center"/>
    </xf>
    <xf numFmtId="0" fontId="44" fillId="0" borderId="29" xfId="27" applyFont="1" applyBorder="1" applyAlignment="1">
      <alignment horizontal="center" vertical="center"/>
    </xf>
    <xf numFmtId="0" fontId="44" fillId="0" borderId="33" xfId="27" applyFont="1" applyBorder="1" applyAlignment="1">
      <alignment horizontal="center" vertical="center"/>
    </xf>
    <xf numFmtId="0" fontId="74" fillId="0" borderId="16" xfId="23" applyFont="1" applyBorder="1" applyAlignment="1">
      <alignment horizontal="center" vertical="center" wrapText="1"/>
    </xf>
    <xf numFmtId="0" fontId="74" fillId="0" borderId="17" xfId="23" applyFont="1" applyBorder="1" applyAlignment="1">
      <alignment horizontal="center" vertical="center"/>
    </xf>
    <xf numFmtId="0" fontId="74" fillId="0" borderId="29" xfId="23" applyFont="1" applyBorder="1" applyAlignment="1">
      <alignment horizontal="center" vertical="center"/>
    </xf>
    <xf numFmtId="0" fontId="74" fillId="0" borderId="33" xfId="23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4" fillId="0" borderId="25" xfId="27" applyFont="1" applyBorder="1" applyAlignment="1">
      <alignment horizontal="center" vertical="center"/>
    </xf>
    <xf numFmtId="0" fontId="44" fillId="0" borderId="16" xfId="27" applyFont="1" applyBorder="1" applyAlignment="1">
      <alignment horizontal="center" vertical="center"/>
    </xf>
    <xf numFmtId="0" fontId="44" fillId="0" borderId="17" xfId="27" applyFont="1" applyBorder="1" applyAlignment="1">
      <alignment horizontal="center" vertical="center"/>
    </xf>
    <xf numFmtId="0" fontId="7" fillId="0" borderId="0" xfId="27" applyFont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76" fillId="26" borderId="0" xfId="27" applyFont="1" applyFill="1" applyAlignment="1">
      <alignment horizontal="left" vertical="center"/>
    </xf>
    <xf numFmtId="0" fontId="44" fillId="0" borderId="48" xfId="27" applyFont="1" applyBorder="1" applyAlignment="1">
      <alignment horizontal="center" vertical="center"/>
    </xf>
    <xf numFmtId="0" fontId="44" fillId="0" borderId="49" xfId="27" applyFont="1" applyBorder="1" applyAlignment="1">
      <alignment horizontal="center" vertical="center"/>
    </xf>
    <xf numFmtId="0" fontId="7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44" fillId="0" borderId="14" xfId="23" applyFont="1" applyBorder="1" applyAlignment="1">
      <alignment horizontal="center" vertical="center"/>
    </xf>
    <xf numFmtId="0" fontId="44" fillId="0" borderId="21" xfId="23" applyFont="1" applyBorder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44" fillId="0" borderId="14" xfId="27" applyFont="1" applyBorder="1" applyAlignment="1">
      <alignment horizontal="center" vertical="center"/>
    </xf>
    <xf numFmtId="0" fontId="44" fillId="0" borderId="21" xfId="27" applyFont="1" applyBorder="1" applyAlignment="1">
      <alignment horizontal="center" vertical="center"/>
    </xf>
    <xf numFmtId="0" fontId="87" fillId="0" borderId="0" xfId="27" applyFont="1" applyAlignment="1">
      <alignment horizontal="center"/>
    </xf>
    <xf numFmtId="49" fontId="46" fillId="0" borderId="0" xfId="24" applyNumberFormat="1" applyFont="1" applyAlignment="1">
      <alignment horizontal="center"/>
    </xf>
    <xf numFmtId="0" fontId="6" fillId="0" borderId="0" xfId="132" applyFont="1" applyAlignment="1">
      <alignment horizontal="center"/>
    </xf>
    <xf numFmtId="0" fontId="7" fillId="0" borderId="0" xfId="132" applyFont="1" applyAlignment="1">
      <alignment horizontal="center"/>
    </xf>
    <xf numFmtId="0" fontId="44" fillId="28" borderId="16" xfId="134" applyFont="1" applyFill="1" applyBorder="1" applyAlignment="1">
      <alignment horizontal="center" vertical="center" wrapText="1"/>
    </xf>
    <xf numFmtId="0" fontId="44" fillId="28" borderId="17" xfId="134" applyFont="1" applyFill="1" applyBorder="1" applyAlignment="1">
      <alignment horizontal="center" vertical="center" wrapText="1"/>
    </xf>
    <xf numFmtId="0" fontId="44" fillId="28" borderId="29" xfId="134" applyFont="1" applyFill="1" applyBorder="1" applyAlignment="1">
      <alignment horizontal="center" vertical="center" wrapText="1"/>
    </xf>
    <xf numFmtId="0" fontId="44" fillId="28" borderId="30" xfId="134" applyFont="1" applyFill="1" applyBorder="1" applyAlignment="1">
      <alignment horizontal="center" vertical="center" wrapText="1"/>
    </xf>
    <xf numFmtId="0" fontId="44" fillId="0" borderId="16" xfId="132" applyFont="1" applyBorder="1" applyAlignment="1">
      <alignment horizontal="center" vertical="center"/>
    </xf>
    <xf numFmtId="0" fontId="44" fillId="0" borderId="27" xfId="132" applyFont="1" applyBorder="1" applyAlignment="1">
      <alignment horizontal="center" vertical="center"/>
    </xf>
    <xf numFmtId="0" fontId="44" fillId="0" borderId="30" xfId="132" applyFont="1" applyBorder="1" applyAlignment="1">
      <alignment horizontal="center" vertical="center" wrapText="1"/>
    </xf>
    <xf numFmtId="0" fontId="44" fillId="0" borderId="35" xfId="132" applyFont="1" applyBorder="1" applyAlignment="1">
      <alignment horizontal="center" vertical="center"/>
    </xf>
    <xf numFmtId="0" fontId="44" fillId="0" borderId="26" xfId="132" applyFont="1" applyBorder="1" applyAlignment="1">
      <alignment horizontal="center" vertical="center"/>
    </xf>
    <xf numFmtId="0" fontId="44" fillId="0" borderId="25" xfId="132" applyFont="1" applyBorder="1" applyAlignment="1">
      <alignment horizontal="center" vertical="center"/>
    </xf>
    <xf numFmtId="0" fontId="44" fillId="28" borderId="33" xfId="134" applyFont="1" applyFill="1" applyBorder="1" applyAlignment="1">
      <alignment horizontal="center" vertical="center" wrapText="1"/>
    </xf>
    <xf numFmtId="0" fontId="44" fillId="0" borderId="30" xfId="132" applyFont="1" applyBorder="1" applyAlignment="1">
      <alignment horizontal="center" vertical="center"/>
    </xf>
    <xf numFmtId="0" fontId="7" fillId="28" borderId="0" xfId="133" applyFont="1" applyFill="1" applyAlignment="1">
      <alignment horizontal="center"/>
    </xf>
    <xf numFmtId="0" fontId="6" fillId="28" borderId="0" xfId="133" applyFont="1" applyFill="1" applyAlignment="1">
      <alignment horizontal="center"/>
    </xf>
    <xf numFmtId="0" fontId="44" fillId="28" borderId="39" xfId="134" applyFont="1" applyFill="1" applyBorder="1" applyAlignment="1">
      <alignment horizontal="center" vertical="center" wrapText="1"/>
    </xf>
    <xf numFmtId="0" fontId="44" fillId="28" borderId="27" xfId="133" applyFont="1" applyFill="1" applyBorder="1" applyAlignment="1">
      <alignment horizontal="center" vertical="center"/>
    </xf>
    <xf numFmtId="0" fontId="44" fillId="28" borderId="24" xfId="133" applyFont="1" applyFill="1" applyBorder="1" applyAlignment="1">
      <alignment horizontal="center" vertical="center"/>
    </xf>
    <xf numFmtId="0" fontId="44" fillId="28" borderId="25" xfId="133" applyFont="1" applyFill="1" applyBorder="1" applyAlignment="1">
      <alignment horizontal="center" vertical="center"/>
    </xf>
    <xf numFmtId="0" fontId="44" fillId="28" borderId="30" xfId="133" applyFont="1" applyFill="1" applyBorder="1" applyAlignment="1">
      <alignment horizontal="center" vertical="center"/>
    </xf>
    <xf numFmtId="16" fontId="44" fillId="0" borderId="29" xfId="0" applyNumberFormat="1" applyFont="1" applyBorder="1"/>
  </cellXfs>
  <cellStyles count="138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Comma 2" xfId="19"/>
    <cellStyle name="Hyperlink" xfId="20" builtinId="8"/>
    <cellStyle name="Normal" xfId="0" builtinId="0"/>
    <cellStyle name="Normal 2" xfId="21"/>
    <cellStyle name="Normal 2 2" xfId="22"/>
    <cellStyle name="Normal_EUROPE" xfId="23"/>
    <cellStyle name="Normal_EUROPE 2" xfId="134"/>
    <cellStyle name="Normal_MED" xfId="24"/>
    <cellStyle name="Normal_MED (1)" xfId="25"/>
    <cellStyle name="Normal_MED 2" xfId="133"/>
    <cellStyle name="Normal_PERSIAN GULF" xfId="137"/>
    <cellStyle name="Normal_Persian Gulf via HKG" xfId="26"/>
    <cellStyle name="Normal_Persian Gulf via HKG 2" xfId="135"/>
    <cellStyle name="Normal_SOUTH AFRICA" xfId="27"/>
    <cellStyle name="Normal_SOUTH AFRICA 2" xfId="132"/>
    <cellStyle name="Normal_US WC &amp; Canada" xfId="28"/>
    <cellStyle name="Normal_US WC &amp; Canada 2" xfId="136"/>
    <cellStyle name="normální 2" xfId="29"/>
    <cellStyle name="normální 2 2" xfId="30"/>
    <cellStyle name="normální 2_Xl0001353" xfId="31"/>
    <cellStyle name="normální_04Road" xfId="32"/>
    <cellStyle name="표준_LOOP 3 LR-2005(CEX)" xfId="33"/>
    <cellStyle name="一般_2008-10-28 Long Term Schedule CTS SVC" xfId="34"/>
    <cellStyle name="好" xfId="35"/>
    <cellStyle name="好_MED WB ARB 1st Quarter 2013" xfId="36"/>
    <cellStyle name="好_MED WB ARB 1st Quarter 2015" xfId="37"/>
    <cellStyle name="好_MED WB ARB 1st Quarter 2015v2" xfId="38"/>
    <cellStyle name="好_MED WB ARB 2nd Quarter 2014" xfId="39"/>
    <cellStyle name="好_MED WB ARB 2nd Quarter 2014V2" xfId="40"/>
    <cellStyle name="好_MED WB ARB 3rd Quarter 2013" xfId="41"/>
    <cellStyle name="好_MED WB ARB 4th Quarter 2013V1" xfId="42"/>
    <cellStyle name="好_NW EUR SVC Westbound RF Arbitraries 2nd Qtr 2014" xfId="43"/>
    <cellStyle name="好_NW EUR SVC Westbound RF Arbitraries 3rd Qtr 2013" xfId="44"/>
    <cellStyle name="好_NW EUR SVC Westbound RF Arbitraries 3rd Qtr 2014" xfId="45"/>
    <cellStyle name="好_NWE 2011 3rd qu WB ARB proposal" xfId="46"/>
    <cellStyle name="好_NWE 2011 4thQ WB ARB proposal" xfId="47"/>
    <cellStyle name="好_NWE WB ARB 1st Quarter 2013" xfId="48"/>
    <cellStyle name="好_NWE WB ARB 1st Quarter 2013V2" xfId="49"/>
    <cellStyle name="好_NWE WB ARB 1st Quarter 2014" xfId="50"/>
    <cellStyle name="好_NWE WB ARB 2nd Quarter 2012 proposals" xfId="51"/>
    <cellStyle name="好_NWE WB ARB 2nd Quarter 2013" xfId="52"/>
    <cellStyle name="好_NWE WB ARB 2nd Quarter 2013 V1" xfId="53"/>
    <cellStyle name="好_NWE WB ARB 2nd Quarter 2013 V4" xfId="54"/>
    <cellStyle name="好_NWE WB ARB 2nd Quarter 2014(20140529-20140630)" xfId="55"/>
    <cellStyle name="好_NWE WB ARB 2nd Quarter 2014v2" xfId="56"/>
    <cellStyle name="好_NWE WB ARB 2nd Quarter 2014v3 (1)" xfId="57"/>
    <cellStyle name="好_NWE WB ARB 3rd Quarter 2012" xfId="58"/>
    <cellStyle name="好_NWE WB ARB 3rd Quarter 2013" xfId="59"/>
    <cellStyle name="好_NWE WB ARB 3rd Quarter 2014" xfId="60"/>
    <cellStyle name="好_NWE WB ARB 4th Quarter 2012" xfId="61"/>
    <cellStyle name="好_NWE WB ARB 4th Quarter 2012 update" xfId="62"/>
    <cellStyle name="好_NWE WB ARB 4th Quarter 2013" xfId="63"/>
    <cellStyle name="好_NWE WB ARB 4th Quarter 2014" xfId="64"/>
    <cellStyle name="好_NWE WB ARB NOV 25-DEC 31 2011" xfId="65"/>
    <cellStyle name="好_NWE WB ARB Q1 2012" xfId="66"/>
    <cellStyle name="好_REVISED NWE WB ARB 3rd Quarter 2013" xfId="67"/>
    <cellStyle name="好_UPDATED NWE WB ARB 1st Quarter 2013" xfId="68"/>
    <cellStyle name="差" xfId="69"/>
    <cellStyle name="差_MED WB ARB 1st Quarter 2013" xfId="70"/>
    <cellStyle name="差_MED WB ARB 1st Quarter 2015" xfId="71"/>
    <cellStyle name="差_MED WB ARB 1st Quarter 2015v2" xfId="72"/>
    <cellStyle name="差_MED WB ARB 2nd Quarter 2014" xfId="73"/>
    <cellStyle name="差_MED WB ARB 2nd Quarter 2014V2" xfId="74"/>
    <cellStyle name="差_MED WB ARB 3rd Quarter 2013" xfId="75"/>
    <cellStyle name="差_MED WB ARB 4th Quarter 2013V1" xfId="76"/>
    <cellStyle name="差_NW EUR SVC Westbound RF Arbitraries 2nd Qtr 2014" xfId="77"/>
    <cellStyle name="差_NW EUR SVC Westbound RF Arbitraries 3rd Qtr 2013" xfId="78"/>
    <cellStyle name="差_NW EUR SVC Westbound RF Arbitraries 3rd Qtr 2014" xfId="79"/>
    <cellStyle name="差_NWE 2011 3rd qu WB ARB proposal" xfId="80"/>
    <cellStyle name="差_NWE 2011 4thQ WB ARB proposal" xfId="81"/>
    <cellStyle name="差_NWE WB ARB 1st Quarter 2013" xfId="82"/>
    <cellStyle name="差_NWE WB ARB 1st Quarter 2013V2" xfId="83"/>
    <cellStyle name="差_NWE WB ARB 1st Quarter 2014" xfId="84"/>
    <cellStyle name="差_NWE WB ARB 2nd Quarter 2012 proposals" xfId="85"/>
    <cellStyle name="差_NWE WB ARB 2nd Quarter 2013" xfId="86"/>
    <cellStyle name="差_NWE WB ARB 2nd Quarter 2013 V1" xfId="87"/>
    <cellStyle name="差_NWE WB ARB 2nd Quarter 2013 V4" xfId="88"/>
    <cellStyle name="差_NWE WB ARB 2nd Quarter 2014(20140529-20140630)" xfId="89"/>
    <cellStyle name="差_NWE WB ARB 2nd Quarter 2014v2" xfId="90"/>
    <cellStyle name="差_NWE WB ARB 2nd Quarter 2014v3 (1)" xfId="91"/>
    <cellStyle name="差_NWE WB ARB 3rd Quarter 2012" xfId="92"/>
    <cellStyle name="差_NWE WB ARB 3rd Quarter 2013" xfId="93"/>
    <cellStyle name="差_NWE WB ARB 3rd Quarter 2014" xfId="94"/>
    <cellStyle name="差_NWE WB ARB 4th Quarter 2012" xfId="95"/>
    <cellStyle name="差_NWE WB ARB 4th Quarter 2012 update" xfId="96"/>
    <cellStyle name="差_NWE WB ARB 4th Quarter 2013" xfId="97"/>
    <cellStyle name="差_NWE WB ARB 4th Quarter 2014" xfId="98"/>
    <cellStyle name="差_NWE WB ARB NOV 25-DEC 31 2011" xfId="99"/>
    <cellStyle name="差_NWE WB ARB Q1 2012" xfId="100"/>
    <cellStyle name="差_REVISED NWE WB ARB 3rd Quarter 2013" xfId="101"/>
    <cellStyle name="差_UPDATED NWE WB ARB 1st Quarter 2013" xfId="102"/>
    <cellStyle name="常规 2" xfId="103"/>
    <cellStyle name="常规 2 2" xfId="104"/>
    <cellStyle name="常规 2_Xl0001226" xfId="105"/>
    <cellStyle name="常规 3" xfId="106"/>
    <cellStyle name="常规 3 2 2 2" xfId="107"/>
    <cellStyle name="常规 4" xfId="108"/>
    <cellStyle name="常规_AEN LTS(20071031) " xfId="109"/>
    <cellStyle name="强调文字颜色 1" xfId="110"/>
    <cellStyle name="强调文字颜色 2" xfId="111"/>
    <cellStyle name="强调文字颜色 3" xfId="112"/>
    <cellStyle name="强调文字颜色 4" xfId="113"/>
    <cellStyle name="强调文字颜色 5" xfId="114"/>
    <cellStyle name="强调文字颜色 6" xfId="115"/>
    <cellStyle name="标题" xfId="116"/>
    <cellStyle name="标题 1" xfId="117"/>
    <cellStyle name="标题 2" xfId="118"/>
    <cellStyle name="标题 3" xfId="119"/>
    <cellStyle name="标题 4" xfId="120"/>
    <cellStyle name="标题_MED WB ARB 1st Quarter 2013" xfId="121"/>
    <cellStyle name="检查单元格" xfId="122"/>
    <cellStyle name="汇总" xfId="123"/>
    <cellStyle name="注释" xfId="124"/>
    <cellStyle name="解释性文本" xfId="125"/>
    <cellStyle name="警告文本" xfId="126"/>
    <cellStyle name="计算" xfId="127"/>
    <cellStyle name="输入" xfId="128"/>
    <cellStyle name="输出" xfId="129"/>
    <cellStyle name="适中" xfId="130"/>
    <cellStyle name="链接单元格" xfId="1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FF6600"/>
      <color rgb="FFCC0066"/>
      <color rgb="FFFF0066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228600</xdr:colOff>
      <xdr:row>2</xdr:row>
      <xdr:rowOff>142875</xdr:rowOff>
    </xdr:to>
    <xdr:pic>
      <xdr:nvPicPr>
        <xdr:cNvPr id="1225177" name="Picture 1252" descr="Inline image">
          <a:extLst>
            <a:ext uri="{FF2B5EF4-FFF2-40B4-BE49-F238E27FC236}">
              <a16:creationId xmlns:a16="http://schemas.microsoft.com/office/drawing/2014/main" id="{00000000-0008-0000-0000-0000D9B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323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</xdr:colOff>
      <xdr:row>0</xdr:row>
      <xdr:rowOff>52387</xdr:rowOff>
    </xdr:from>
    <xdr:to>
      <xdr:col>0</xdr:col>
      <xdr:colOff>1238249</xdr:colOff>
      <xdr:row>4</xdr:row>
      <xdr:rowOff>130968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52387"/>
          <a:ext cx="106918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52387</xdr:rowOff>
    </xdr:from>
    <xdr:to>
      <xdr:col>0</xdr:col>
      <xdr:colOff>1000125</xdr:colOff>
      <xdr:row>4</xdr:row>
      <xdr:rowOff>130968</xdr:rowOff>
    </xdr:to>
    <xdr:pic>
      <xdr:nvPicPr>
        <xdr:cNvPr id="1232107" name="Picture 1252" descr="Inline image">
          <a:extLst>
            <a:ext uri="{FF2B5EF4-FFF2-40B4-BE49-F238E27FC236}">
              <a16:creationId xmlns:a16="http://schemas.microsoft.com/office/drawing/2014/main" id="{00000000-0008-0000-0200-0000EBCC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52387"/>
          <a:ext cx="831056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0</xdr:col>
      <xdr:colOff>1047751</xdr:colOff>
      <xdr:row>3</xdr:row>
      <xdr:rowOff>142875</xdr:rowOff>
    </xdr:to>
    <xdr:pic>
      <xdr:nvPicPr>
        <xdr:cNvPr id="1232973" name="Picture 1252" descr="Inline image">
          <a:extLst>
            <a:ext uri="{FF2B5EF4-FFF2-40B4-BE49-F238E27FC236}">
              <a16:creationId xmlns:a16="http://schemas.microsoft.com/office/drawing/2014/main" id="{00000000-0008-0000-0300-00004DD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1907"/>
          <a:ext cx="9906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1012031</xdr:colOff>
      <xdr:row>4</xdr:row>
      <xdr:rowOff>142875</xdr:rowOff>
    </xdr:to>
    <xdr:pic>
      <xdr:nvPicPr>
        <xdr:cNvPr id="1228175" name="Picture 1252" descr="Inline image">
          <a:extLst>
            <a:ext uri="{FF2B5EF4-FFF2-40B4-BE49-F238E27FC236}">
              <a16:creationId xmlns:a16="http://schemas.microsoft.com/office/drawing/2014/main" id="{00000000-0008-0000-0400-00008FB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95488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1166812</xdr:colOff>
      <xdr:row>4</xdr:row>
      <xdr:rowOff>166687</xdr:rowOff>
    </xdr:to>
    <xdr:pic>
      <xdr:nvPicPr>
        <xdr:cNvPr id="1231142" name="Picture 1252" descr="Inline image">
          <a:extLst>
            <a:ext uri="{FF2B5EF4-FFF2-40B4-BE49-F238E27FC236}">
              <a16:creationId xmlns:a16="http://schemas.microsoft.com/office/drawing/2014/main" id="{00000000-0008-0000-0500-000026C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1109662" cy="1062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35718</xdr:rowOff>
    </xdr:from>
    <xdr:to>
      <xdr:col>0</xdr:col>
      <xdr:colOff>1023937</xdr:colOff>
      <xdr:row>4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"/>
          <a:ext cx="1023937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92869</xdr:colOff>
      <xdr:row>0</xdr:row>
      <xdr:rowOff>0</xdr:rowOff>
    </xdr:from>
    <xdr:to>
      <xdr:col>0</xdr:col>
      <xdr:colOff>1095375</xdr:colOff>
      <xdr:row>4</xdr:row>
      <xdr:rowOff>154780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0"/>
          <a:ext cx="1002506" cy="9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0</xdr:col>
      <xdr:colOff>1143001</xdr:colOff>
      <xdr:row>3</xdr:row>
      <xdr:rowOff>107156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1066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topLeftCell="A2" zoomScale="80" zoomScaleNormal="80" zoomScaleSheetLayoutView="100" workbookViewId="0">
      <selection activeCell="K27" sqref="K27"/>
    </sheetView>
  </sheetViews>
  <sheetFormatPr defaultColWidth="9" defaultRowHeight="18"/>
  <cols>
    <col min="1" max="1" width="16.77734375" style="46" customWidth="1"/>
    <col min="2" max="2" width="12.21875" style="20" customWidth="1"/>
    <col min="3" max="5" width="9" style="20"/>
    <col min="6" max="6" width="20.21875" style="20" customWidth="1"/>
    <col min="7" max="7" width="11.88671875" style="20" customWidth="1"/>
    <col min="8" max="10" width="9" style="20"/>
    <col min="11" max="11" width="24.109375" style="20" customWidth="1"/>
    <col min="12" max="12" width="0" style="20" hidden="1" customWidth="1"/>
    <col min="13" max="16384" width="9" style="20"/>
  </cols>
  <sheetData>
    <row r="1" spans="1:17" s="2" customFormat="1">
      <c r="A1" s="45"/>
      <c r="B1" s="14"/>
      <c r="C1" s="15"/>
      <c r="D1" s="14"/>
      <c r="E1" s="14"/>
      <c r="K1" s="16"/>
    </row>
    <row r="2" spans="1:17" s="2" customFormat="1" ht="48.75" customHeight="1">
      <c r="A2" s="574" t="s">
        <v>0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</row>
    <row r="3" spans="1:17" s="2" customFormat="1">
      <c r="A3" s="573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</row>
    <row r="4" spans="1:17" s="2" customFormat="1" ht="33.75" customHeight="1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7" ht="21" customHeight="1">
      <c r="B6" s="18"/>
      <c r="C6" s="18"/>
      <c r="D6" s="19"/>
      <c r="E6" s="19"/>
      <c r="H6" s="18"/>
      <c r="I6" s="18"/>
      <c r="J6" s="19"/>
      <c r="K6" s="19"/>
    </row>
    <row r="7" spans="1:17" ht="21" customHeight="1">
      <c r="B7" s="21" t="s">
        <v>91</v>
      </c>
      <c r="C7" s="18"/>
      <c r="D7" s="19"/>
      <c r="E7" s="19"/>
      <c r="H7" s="18"/>
      <c r="I7" s="18"/>
      <c r="J7" s="19"/>
      <c r="K7" s="19"/>
    </row>
    <row r="8" spans="1:17" ht="21" customHeight="1">
      <c r="A8" s="46" t="s">
        <v>1</v>
      </c>
      <c r="B8" s="194" t="s">
        <v>2</v>
      </c>
      <c r="C8" s="18"/>
      <c r="D8" s="19"/>
      <c r="E8" s="19"/>
      <c r="G8" s="39"/>
      <c r="H8" s="18"/>
      <c r="I8" s="18"/>
      <c r="J8" s="19"/>
      <c r="K8" s="19"/>
      <c r="Q8" s="22"/>
    </row>
    <row r="9" spans="1:17" ht="21" customHeight="1">
      <c r="A9" s="46" t="s">
        <v>1</v>
      </c>
      <c r="B9" s="194" t="s">
        <v>94</v>
      </c>
      <c r="C9" s="18"/>
      <c r="D9" s="19"/>
      <c r="E9" s="19"/>
      <c r="G9" s="39"/>
      <c r="H9" s="18"/>
      <c r="I9" s="18"/>
      <c r="J9" s="19"/>
      <c r="K9" s="19"/>
    </row>
    <row r="10" spans="1:17" ht="21" customHeight="1">
      <c r="A10" s="46" t="s">
        <v>1</v>
      </c>
      <c r="B10" s="194" t="s">
        <v>3</v>
      </c>
      <c r="C10" s="18"/>
      <c r="D10" s="19"/>
      <c r="E10" s="19"/>
      <c r="G10" s="39"/>
      <c r="H10" s="18"/>
      <c r="I10" s="18"/>
      <c r="J10" s="19"/>
      <c r="K10" s="19"/>
    </row>
    <row r="11" spans="1:17" ht="21" customHeight="1">
      <c r="A11" s="46" t="s">
        <v>1</v>
      </c>
      <c r="B11" s="194" t="s">
        <v>4</v>
      </c>
      <c r="C11" s="18"/>
      <c r="D11" s="19"/>
      <c r="E11" s="19"/>
      <c r="G11" s="39"/>
      <c r="H11" s="18"/>
      <c r="I11" s="18"/>
      <c r="J11" s="19"/>
      <c r="K11" s="19"/>
    </row>
    <row r="12" spans="1:17" ht="21" customHeight="1">
      <c r="A12" s="46" t="s">
        <v>1</v>
      </c>
      <c r="B12" s="194" t="s">
        <v>6</v>
      </c>
      <c r="G12" s="39"/>
      <c r="H12" s="18"/>
      <c r="I12" s="18"/>
      <c r="J12" s="19"/>
      <c r="K12" s="19"/>
    </row>
    <row r="13" spans="1:17" ht="21" customHeight="1">
      <c r="A13" s="46" t="s">
        <v>1</v>
      </c>
      <c r="B13" s="194" t="s">
        <v>5</v>
      </c>
      <c r="C13" s="18"/>
      <c r="D13" s="19"/>
      <c r="E13" s="19"/>
      <c r="G13" s="39"/>
      <c r="H13" s="18"/>
      <c r="I13" s="18"/>
      <c r="J13" s="19"/>
      <c r="K13" s="19"/>
    </row>
    <row r="14" spans="1:17" ht="21" customHeight="1">
      <c r="A14" s="46" t="s">
        <v>1</v>
      </c>
      <c r="B14" s="194" t="s">
        <v>7</v>
      </c>
      <c r="G14" s="39"/>
      <c r="H14" s="18"/>
      <c r="I14" s="18"/>
      <c r="J14" s="19"/>
      <c r="K14" s="19"/>
    </row>
    <row r="15" spans="1:17" ht="21" customHeight="1">
      <c r="A15" s="46" t="s">
        <v>1</v>
      </c>
      <c r="B15" s="194" t="s">
        <v>97</v>
      </c>
      <c r="G15" s="39"/>
      <c r="H15" s="18"/>
      <c r="I15" s="18"/>
      <c r="J15" s="19"/>
      <c r="K15" s="19"/>
    </row>
    <row r="17" spans="1:13" ht="21" customHeight="1">
      <c r="B17" s="18"/>
      <c r="C17" s="18"/>
      <c r="D17" s="19"/>
      <c r="E17" s="19"/>
      <c r="G17" s="39"/>
      <c r="H17" s="18"/>
      <c r="I17" s="18"/>
      <c r="J17" s="19"/>
      <c r="K17" s="19"/>
    </row>
    <row r="18" spans="1:13" s="7" customFormat="1" ht="18.75" customHeight="1">
      <c r="A18" s="47" t="s">
        <v>8</v>
      </c>
      <c r="B18" s="23"/>
      <c r="C18" s="40"/>
      <c r="D18" s="29"/>
      <c r="E18" s="41"/>
      <c r="F18" s="29"/>
      <c r="G18" s="4"/>
      <c r="H18" s="24"/>
      <c r="I18" s="24"/>
      <c r="J18" s="25"/>
      <c r="K18" s="26"/>
      <c r="L18" s="25"/>
      <c r="M18" s="25"/>
    </row>
    <row r="19" spans="1:13" s="7" customFormat="1" ht="18.75" customHeight="1">
      <c r="A19" s="48" t="s">
        <v>0</v>
      </c>
      <c r="B19" s="23"/>
      <c r="C19" s="40"/>
      <c r="D19" s="29"/>
      <c r="E19" s="41"/>
      <c r="F19" s="29"/>
      <c r="G19" s="4"/>
      <c r="H19" s="24"/>
      <c r="I19" s="24"/>
      <c r="J19" s="25"/>
      <c r="K19" s="26"/>
      <c r="L19" s="25"/>
      <c r="M19" s="25"/>
    </row>
    <row r="20" spans="1:13" s="7" customFormat="1" ht="18" customHeight="1">
      <c r="A20" s="49" t="s">
        <v>9</v>
      </c>
      <c r="B20" s="27"/>
      <c r="C20" s="28"/>
      <c r="D20" s="24"/>
      <c r="E20" s="2"/>
      <c r="F20" s="29"/>
      <c r="G20" s="4"/>
      <c r="H20" s="30"/>
      <c r="I20" s="31"/>
      <c r="J20" s="31"/>
      <c r="L20" s="27"/>
      <c r="M20" s="24"/>
    </row>
    <row r="21" spans="1:13" s="7" customFormat="1">
      <c r="A21" s="49" t="s">
        <v>10</v>
      </c>
      <c r="B21" s="9"/>
      <c r="C21" s="2"/>
      <c r="D21" s="3"/>
      <c r="E21" s="4"/>
      <c r="F21" s="5"/>
      <c r="G21" s="6"/>
      <c r="I21" s="6"/>
      <c r="J21" s="8"/>
      <c r="K21" s="8"/>
      <c r="L21" s="24"/>
      <c r="M21" s="24"/>
    </row>
    <row r="22" spans="1:13" s="7" customFormat="1">
      <c r="A22" s="49" t="s">
        <v>11</v>
      </c>
      <c r="B22" s="9"/>
      <c r="C22" s="2"/>
      <c r="D22" s="9"/>
      <c r="E22" s="4"/>
      <c r="F22" s="8"/>
      <c r="G22" s="8"/>
      <c r="I22" s="8"/>
      <c r="J22" s="8"/>
      <c r="K22" s="8"/>
      <c r="L22" s="24"/>
      <c r="M22" s="24"/>
    </row>
    <row r="23" spans="1:13" s="7" customFormat="1">
      <c r="A23" s="50"/>
      <c r="B23" s="9"/>
      <c r="C23" s="2"/>
      <c r="D23" s="9"/>
      <c r="E23" s="4"/>
      <c r="F23" s="8"/>
      <c r="G23" s="8"/>
      <c r="I23" s="8"/>
      <c r="J23" s="8"/>
      <c r="K23" s="8"/>
      <c r="L23" s="24"/>
      <c r="M23" s="24"/>
    </row>
    <row r="24" spans="1:13" s="2" customFormat="1">
      <c r="A24" s="50"/>
      <c r="B24" s="9"/>
      <c r="D24" s="9"/>
      <c r="E24" s="4"/>
      <c r="F24" s="8"/>
      <c r="G24" s="8"/>
      <c r="I24" s="8"/>
      <c r="J24" s="8"/>
      <c r="K24" s="8"/>
      <c r="L24" s="32"/>
    </row>
    <row r="25" spans="1:13" s="2" customFormat="1">
      <c r="A25" s="33"/>
      <c r="B25" s="42"/>
      <c r="D25" s="9"/>
      <c r="F25" s="3"/>
      <c r="G25" s="4"/>
      <c r="H25" s="8"/>
      <c r="I25" s="8"/>
      <c r="J25" s="24"/>
      <c r="L25" s="32"/>
    </row>
    <row r="26" spans="1:13" s="2" customFormat="1">
      <c r="A26" s="45"/>
      <c r="B26" s="43"/>
      <c r="C26" s="33"/>
      <c r="D26" s="34"/>
      <c r="E26" s="34"/>
      <c r="F26" s="34"/>
      <c r="G26" s="34"/>
      <c r="H26" s="33"/>
      <c r="I26" s="33"/>
      <c r="K26" s="34"/>
      <c r="L26" s="16"/>
    </row>
    <row r="27" spans="1:13" s="2" customFormat="1">
      <c r="A27" s="43"/>
      <c r="B27" s="35"/>
      <c r="C27" s="10"/>
      <c r="D27" s="35"/>
      <c r="E27" s="10"/>
      <c r="F27" s="10"/>
      <c r="G27" s="36"/>
      <c r="H27" s="33"/>
      <c r="I27" s="34"/>
    </row>
    <row r="28" spans="1:13">
      <c r="B28" s="11"/>
      <c r="C28" s="11"/>
      <c r="D28" s="12"/>
      <c r="E28" s="38"/>
      <c r="F28" s="11"/>
      <c r="G28" s="44"/>
    </row>
    <row r="30" spans="1:13">
      <c r="B30" s="37"/>
      <c r="C30" s="12"/>
      <c r="D30" s="13"/>
      <c r="E30" s="38"/>
      <c r="F30" s="13"/>
      <c r="G30" s="13"/>
    </row>
  </sheetData>
  <mergeCells count="2">
    <mergeCell ref="A3:M3"/>
    <mergeCell ref="A2:M2"/>
  </mergeCells>
  <phoneticPr fontId="3" type="noConversion"/>
  <hyperlinks>
    <hyperlink ref="B14" location="'EAST AFRICA via SIN'!A1" display="EAST AFRICA (MOMBASA, DAR ES SALAAM)"/>
    <hyperlink ref="B12" location="'S.AFRICA via SIN'!A1" display="SOUTH AFRICA (DURBAN, CAPE TOWN)"/>
    <hyperlink ref="B13" location="'S.AMERICA via SIN'!A1" display="SOUTH AMERICA via SINGAPORE  (SANTOS,MONTEVIDEO,BUENOS AIRES , RIO DE JANEIRO, NAGEGANTES, PARANAGUA)"/>
    <hyperlink ref="B9" location="'COLON via TAO'!A1" display="COLON CONTAINER TERMINAL via QINGDAO"/>
    <hyperlink ref="B11" location="'Panama+Caribbean via TAO'!A1" display="PANAMA &amp; CARIBBEAN - ENSENADA, MANZANILLO(MEXICO/PANAMA), CARTAGENA, KINGSTON, CAUCEDO, PORT OF SPAIN via TAO"/>
    <hyperlink ref="B8" location="'WCSA via NGB'!A1" display="WCSA - (MANZANILLO, LAZARO CARDENAS, PUERTO QUETZAL, BUENAVENTURA, GUAYAQUIL, CALLAO, SAN ANTONIO via NINGBO)"/>
    <hyperlink ref="B10" location="'WCSA via TAO'!A1" display="WCSA - ENSENADA, MANZANILLO (MEXICO), CALLAO, SAN ANTONIO via QINGDAO"/>
    <hyperlink ref="B15" location="'WEST AFRICA via PKL'!A1" display="WEST AFRICA via PKL (APAPA, TEMA, LOME, ABIDJAN, COTONOU, ONNE)"/>
  </hyperlinks>
  <printOptions horizontalCentered="1"/>
  <pageMargins left="0.15" right="0.15" top="0.27" bottom="0.25" header="0.24" footer="0.19"/>
  <pageSetup paperSize="9" scale="77" orientation="landscape" horizontalDpi="204" verticalDpi="196" r:id="rId1"/>
  <headerFooter alignWithMargins="0">
    <oddHeader xml:space="preserve">&amp;L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="70" zoomScaleNormal="70" workbookViewId="0">
      <selection activeCell="E40" sqref="E40"/>
    </sheetView>
  </sheetViews>
  <sheetFormatPr defaultColWidth="8" defaultRowHeight="14.25"/>
  <cols>
    <col min="1" max="1" width="22.21875" style="124" customWidth="1"/>
    <col min="2" max="2" width="8" style="126" customWidth="1"/>
    <col min="3" max="3" width="9" style="124" customWidth="1"/>
    <col min="4" max="4" width="10.44140625" style="124" bestFit="1" customWidth="1"/>
    <col min="5" max="5" width="28" style="124" bestFit="1" customWidth="1"/>
    <col min="6" max="6" width="13.88671875" style="124" customWidth="1"/>
    <col min="7" max="7" width="12.21875" style="126" bestFit="1" customWidth="1"/>
    <col min="8" max="8" width="26.21875" style="124" customWidth="1"/>
    <col min="9" max="9" width="6.44140625" style="124" bestFit="1" customWidth="1"/>
    <col min="10" max="11" width="4.6640625" style="124" bestFit="1" customWidth="1"/>
    <col min="12" max="16384" width="8" style="124"/>
  </cols>
  <sheetData>
    <row r="1" spans="1:10" ht="18">
      <c r="B1" s="575" t="s">
        <v>0</v>
      </c>
      <c r="C1" s="575"/>
      <c r="D1" s="575"/>
      <c r="E1" s="575"/>
      <c r="F1" s="575"/>
      <c r="G1" s="575"/>
      <c r="H1" s="575"/>
      <c r="I1" s="128"/>
    </row>
    <row r="2" spans="1:10" ht="18">
      <c r="B2" s="576" t="s">
        <v>105</v>
      </c>
      <c r="C2" s="576"/>
      <c r="D2" s="576"/>
      <c r="E2" s="576"/>
      <c r="F2" s="576"/>
      <c r="G2" s="576"/>
      <c r="H2" s="576"/>
      <c r="I2" s="128"/>
    </row>
    <row r="3" spans="1:10" ht="18">
      <c r="B3" s="385"/>
      <c r="C3" s="385"/>
      <c r="D3" s="385"/>
      <c r="E3" s="385"/>
      <c r="F3" s="385"/>
      <c r="G3" s="385"/>
      <c r="H3" s="385"/>
      <c r="I3" s="128"/>
    </row>
    <row r="4" spans="1:10" ht="18">
      <c r="B4" s="385"/>
      <c r="C4" s="385"/>
      <c r="D4" s="385"/>
      <c r="E4" s="385"/>
      <c r="F4" s="385"/>
      <c r="G4" s="385"/>
      <c r="H4" s="385"/>
      <c r="I4" s="128"/>
    </row>
    <row r="5" spans="1:10" ht="18">
      <c r="A5" s="347"/>
      <c r="B5" s="385"/>
      <c r="C5" s="385"/>
      <c r="D5" s="385"/>
      <c r="E5" s="385"/>
      <c r="F5" s="385"/>
      <c r="G5" s="385"/>
      <c r="H5" s="385"/>
      <c r="I5" s="128"/>
    </row>
    <row r="6" spans="1:10">
      <c r="G6" s="124"/>
    </row>
    <row r="7" spans="1:10" ht="15">
      <c r="A7" s="195" t="s">
        <v>14</v>
      </c>
      <c r="B7" s="138"/>
      <c r="C7" s="128"/>
      <c r="D7" s="128"/>
      <c r="E7" s="128"/>
      <c r="F7" s="128"/>
      <c r="G7" s="139"/>
      <c r="H7" s="128"/>
    </row>
    <row r="8" spans="1:10" ht="15">
      <c r="A8" s="577" t="s">
        <v>16</v>
      </c>
      <c r="B8" s="578"/>
      <c r="C8" s="348" t="s">
        <v>17</v>
      </c>
      <c r="D8" s="349" t="s">
        <v>18</v>
      </c>
      <c r="E8" s="581" t="s">
        <v>19</v>
      </c>
      <c r="F8" s="582"/>
      <c r="G8" s="350" t="s">
        <v>106</v>
      </c>
      <c r="H8" s="344" t="s">
        <v>18</v>
      </c>
    </row>
    <row r="9" spans="1:10" ht="15">
      <c r="A9" s="579"/>
      <c r="B9" s="580"/>
      <c r="C9" s="351" t="s">
        <v>21</v>
      </c>
      <c r="D9" s="352" t="s">
        <v>106</v>
      </c>
      <c r="E9" s="583" t="s">
        <v>23</v>
      </c>
      <c r="F9" s="584"/>
      <c r="G9" s="353" t="s">
        <v>17</v>
      </c>
      <c r="H9" s="354" t="s">
        <v>107</v>
      </c>
    </row>
    <row r="10" spans="1:10" ht="15">
      <c r="A10" s="375"/>
      <c r="B10" s="406"/>
      <c r="C10" s="408"/>
      <c r="D10" s="356"/>
      <c r="E10" s="357"/>
      <c r="F10" s="358"/>
      <c r="G10" s="359"/>
      <c r="H10" s="360"/>
      <c r="I10" s="361"/>
    </row>
    <row r="11" spans="1:10" s="365" customFormat="1" ht="15">
      <c r="A11" s="465" t="s">
        <v>120</v>
      </c>
      <c r="B11" s="423" t="s">
        <v>152</v>
      </c>
      <c r="C11" s="422">
        <v>45629</v>
      </c>
      <c r="D11" s="422">
        <f>+C11+4</f>
        <v>45633</v>
      </c>
      <c r="E11" s="466" t="s">
        <v>157</v>
      </c>
      <c r="F11" s="509" t="s">
        <v>154</v>
      </c>
      <c r="G11" s="363">
        <v>45634</v>
      </c>
      <c r="H11" s="364">
        <f>+G11+20</f>
        <v>45654</v>
      </c>
      <c r="I11" s="361" t="s">
        <v>108</v>
      </c>
    </row>
    <row r="12" spans="1:10" s="374" customFormat="1" ht="15">
      <c r="A12" s="410"/>
      <c r="B12" s="411"/>
      <c r="C12" s="412"/>
      <c r="D12" s="369"/>
      <c r="E12" s="370"/>
      <c r="F12" s="371"/>
      <c r="G12" s="372"/>
      <c r="H12" s="373"/>
      <c r="I12" s="65"/>
    </row>
    <row r="13" spans="1:10" ht="15">
      <c r="C13" s="409"/>
      <c r="D13" s="377"/>
      <c r="E13" s="357"/>
      <c r="F13" s="358"/>
      <c r="G13" s="359"/>
      <c r="H13" s="360"/>
      <c r="I13" s="361"/>
    </row>
    <row r="14" spans="1:10" s="365" customFormat="1" ht="15">
      <c r="A14" s="465" t="s">
        <v>158</v>
      </c>
      <c r="B14" s="423" t="s">
        <v>159</v>
      </c>
      <c r="C14" s="362">
        <f>C11+7</f>
        <v>45636</v>
      </c>
      <c r="D14" s="422">
        <f>+C14+4</f>
        <v>45640</v>
      </c>
      <c r="E14" s="466" t="s">
        <v>180</v>
      </c>
      <c r="F14" s="509" t="s">
        <v>181</v>
      </c>
      <c r="G14" s="363">
        <f>G11+7</f>
        <v>45641</v>
      </c>
      <c r="H14" s="364">
        <f>+G14+20</f>
        <v>45661</v>
      </c>
      <c r="I14" s="361"/>
    </row>
    <row r="15" spans="1:10" s="374" customFormat="1" ht="15">
      <c r="A15" s="366"/>
      <c r="B15" s="407"/>
      <c r="C15" s="368"/>
      <c r="D15" s="379"/>
      <c r="E15" s="370"/>
      <c r="F15" s="371"/>
      <c r="G15" s="372"/>
      <c r="H15" s="373"/>
      <c r="I15" s="65"/>
      <c r="J15" s="374" t="s">
        <v>114</v>
      </c>
    </row>
    <row r="16" spans="1:10" ht="15">
      <c r="A16" s="375"/>
      <c r="B16" s="376"/>
      <c r="C16" s="355"/>
      <c r="D16" s="377"/>
      <c r="E16" s="357"/>
      <c r="F16" s="358"/>
      <c r="G16" s="359"/>
      <c r="H16" s="360"/>
      <c r="I16" s="361"/>
    </row>
    <row r="17" spans="1:10" s="365" customFormat="1" ht="15">
      <c r="A17" s="465" t="s">
        <v>151</v>
      </c>
      <c r="B17" s="423" t="s">
        <v>160</v>
      </c>
      <c r="C17" s="362">
        <f>+C14+7</f>
        <v>45643</v>
      </c>
      <c r="D17" s="422">
        <f>+C17+4</f>
        <v>45647</v>
      </c>
      <c r="E17" s="466" t="s">
        <v>182</v>
      </c>
      <c r="F17" s="509" t="s">
        <v>183</v>
      </c>
      <c r="G17" s="363">
        <f>G14+7</f>
        <v>45648</v>
      </c>
      <c r="H17" s="364">
        <f>+G17+20</f>
        <v>45668</v>
      </c>
      <c r="I17" s="378"/>
    </row>
    <row r="18" spans="1:10" s="374" customFormat="1" ht="15">
      <c r="A18" s="366"/>
      <c r="B18" s="367"/>
      <c r="C18" s="368"/>
      <c r="D18" s="379"/>
      <c r="E18" s="370"/>
      <c r="F18" s="371"/>
      <c r="G18" s="372"/>
      <c r="H18" s="373"/>
      <c r="I18" s="65"/>
    </row>
    <row r="19" spans="1:10" ht="15">
      <c r="A19" s="375"/>
      <c r="B19" s="376"/>
      <c r="C19" s="355"/>
      <c r="D19" s="377"/>
      <c r="E19" s="357"/>
      <c r="F19" s="358"/>
      <c r="G19" s="359"/>
      <c r="H19" s="360"/>
      <c r="I19" s="361"/>
    </row>
    <row r="20" spans="1:10" s="365" customFormat="1" ht="15">
      <c r="A20" s="465" t="s">
        <v>153</v>
      </c>
      <c r="B20" s="423" t="s">
        <v>161</v>
      </c>
      <c r="C20" s="362">
        <f>+C17+7</f>
        <v>45650</v>
      </c>
      <c r="D20" s="422">
        <f>+C20+4</f>
        <v>45654</v>
      </c>
      <c r="E20" s="466" t="s">
        <v>184</v>
      </c>
      <c r="F20" s="509" t="s">
        <v>185</v>
      </c>
      <c r="G20" s="363">
        <f>G17+7</f>
        <v>45655</v>
      </c>
      <c r="H20" s="364">
        <f>+G20+20</f>
        <v>45675</v>
      </c>
      <c r="I20" s="378"/>
    </row>
    <row r="21" spans="1:10" s="374" customFormat="1" ht="15">
      <c r="A21" s="366"/>
      <c r="B21" s="367"/>
      <c r="C21" s="368"/>
      <c r="D21" s="379"/>
      <c r="E21" s="370"/>
      <c r="F21" s="371"/>
      <c r="G21" s="372"/>
      <c r="H21" s="373"/>
      <c r="I21" s="65"/>
    </row>
    <row r="22" spans="1:10" ht="15">
      <c r="A22" s="375"/>
      <c r="B22" s="376"/>
      <c r="C22" s="355"/>
      <c r="D22" s="377"/>
      <c r="E22" s="357"/>
      <c r="F22" s="358"/>
      <c r="G22" s="359"/>
      <c r="H22" s="360"/>
      <c r="I22" s="361"/>
    </row>
    <row r="23" spans="1:10" s="365" customFormat="1" ht="15">
      <c r="A23" s="465" t="s">
        <v>162</v>
      </c>
      <c r="B23" s="423" t="s">
        <v>163</v>
      </c>
      <c r="C23" s="362">
        <f>+C20+7</f>
        <v>45657</v>
      </c>
      <c r="D23" s="422">
        <f>+C23+4</f>
        <v>45661</v>
      </c>
      <c r="E23" s="466" t="s">
        <v>186</v>
      </c>
      <c r="F23" s="509" t="s">
        <v>187</v>
      </c>
      <c r="G23" s="363">
        <f>G20+7</f>
        <v>45662</v>
      </c>
      <c r="H23" s="364">
        <f>+G23+20</f>
        <v>45682</v>
      </c>
      <c r="I23" s="378"/>
    </row>
    <row r="24" spans="1:10" s="374" customFormat="1" ht="15">
      <c r="A24" s="366"/>
      <c r="B24" s="367"/>
      <c r="C24" s="368"/>
      <c r="D24" s="379"/>
      <c r="E24" s="370"/>
      <c r="F24" s="371"/>
      <c r="G24" s="372"/>
      <c r="H24" s="373"/>
      <c r="I24" s="65"/>
    </row>
    <row r="25" spans="1:10" s="374" customFormat="1" ht="15">
      <c r="A25" s="529"/>
      <c r="B25" s="530"/>
      <c r="C25" s="531"/>
      <c r="D25" s="532"/>
      <c r="E25" s="235"/>
      <c r="F25" s="235"/>
      <c r="G25" s="533"/>
      <c r="H25" s="534"/>
      <c r="I25" s="65"/>
    </row>
    <row r="26" spans="1:10" s="374" customFormat="1" ht="15">
      <c r="A26" s="529"/>
      <c r="B26" s="530"/>
      <c r="C26" s="531"/>
      <c r="D26" s="532"/>
      <c r="E26" s="235"/>
      <c r="F26" s="235"/>
      <c r="G26" s="533"/>
      <c r="H26" s="534"/>
      <c r="I26" s="65"/>
    </row>
    <row r="27" spans="1:10" s="374" customFormat="1" ht="15">
      <c r="A27" s="63"/>
      <c r="B27" s="223"/>
      <c r="C27" s="64"/>
      <c r="D27" s="64"/>
      <c r="E27" s="235"/>
      <c r="F27" s="235"/>
      <c r="G27" s="380"/>
      <c r="H27" s="381"/>
      <c r="I27" s="65"/>
      <c r="J27" s="178"/>
    </row>
    <row r="28" spans="1:10">
      <c r="H28" s="163" t="s">
        <v>32</v>
      </c>
    </row>
    <row r="29" spans="1:10" ht="15">
      <c r="A29" s="154" t="s">
        <v>33</v>
      </c>
      <c r="B29" s="256"/>
      <c r="C29" s="187"/>
      <c r="D29" s="161"/>
      <c r="E29" s="235"/>
      <c r="F29" s="378"/>
      <c r="G29" s="162"/>
    </row>
    <row r="30" spans="1:10" ht="15">
      <c r="A30" s="382" t="s">
        <v>34</v>
      </c>
      <c r="B30" s="270"/>
      <c r="C30" s="184"/>
      <c r="D30" s="185"/>
      <c r="E30" s="162"/>
      <c r="F30" s="162"/>
      <c r="G30" s="124"/>
      <c r="H30" s="127"/>
    </row>
    <row r="31" spans="1:10" ht="15">
      <c r="A31" s="166"/>
      <c r="B31" s="383"/>
      <c r="C31" s="384"/>
      <c r="D31" s="165"/>
      <c r="E31" s="234"/>
      <c r="F31" s="234"/>
      <c r="G31" s="124"/>
      <c r="H31" s="127"/>
    </row>
    <row r="32" spans="1:10" ht="15">
      <c r="A32" s="156" t="s">
        <v>93</v>
      </c>
      <c r="B32" s="257"/>
      <c r="C32" s="164"/>
      <c r="D32" s="165"/>
      <c r="E32" s="236"/>
      <c r="F32" s="236"/>
      <c r="G32" s="124"/>
      <c r="H32" s="127"/>
    </row>
    <row r="33" spans="1:8" ht="15">
      <c r="A33" s="156" t="s">
        <v>92</v>
      </c>
      <c r="B33" s="169"/>
      <c r="C33" s="169"/>
      <c r="D33" s="170"/>
      <c r="E33" s="248"/>
      <c r="F33" s="248"/>
      <c r="G33" s="124"/>
      <c r="H33" s="127"/>
    </row>
  </sheetData>
  <mergeCells count="5">
    <mergeCell ref="B1:H1"/>
    <mergeCell ref="B2:H2"/>
    <mergeCell ref="A8:B9"/>
    <mergeCell ref="E8:F8"/>
    <mergeCell ref="E9:F9"/>
  </mergeCells>
  <hyperlinks>
    <hyperlink ref="A7" location="MENU!A1" display="BACK TO MENU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zoomScale="70" zoomScaleNormal="70" zoomScaleSheetLayoutView="75" workbookViewId="0">
      <selection activeCell="G13" sqref="G13"/>
    </sheetView>
  </sheetViews>
  <sheetFormatPr defaultColWidth="8" defaultRowHeight="14.25"/>
  <cols>
    <col min="1" max="1" width="22.21875" style="51" customWidth="1"/>
    <col min="2" max="2" width="8" style="52" customWidth="1"/>
    <col min="3" max="3" width="9" style="51" customWidth="1"/>
    <col min="4" max="4" width="8.88671875" style="51" customWidth="1"/>
    <col min="5" max="5" width="23.33203125" style="51" bestFit="1" customWidth="1"/>
    <col min="6" max="6" width="13.88671875" style="51" customWidth="1"/>
    <col min="7" max="7" width="12" style="52" bestFit="1" customWidth="1"/>
    <col min="8" max="9" width="16.6640625" style="51" customWidth="1"/>
    <col min="10" max="11" width="15.44140625" style="51" customWidth="1"/>
    <col min="12" max="12" width="17.109375" style="53" customWidth="1"/>
    <col min="13" max="13" width="15.44140625" style="51" customWidth="1"/>
    <col min="14" max="14" width="15.44140625" style="53" customWidth="1"/>
    <col min="15" max="15" width="15.44140625" style="51" customWidth="1"/>
    <col min="16" max="16" width="6.44140625" style="51" bestFit="1" customWidth="1"/>
    <col min="17" max="18" width="4.6640625" style="51" bestFit="1" customWidth="1"/>
    <col min="19" max="16384" width="8" style="51"/>
  </cols>
  <sheetData>
    <row r="1" spans="1:16" ht="18">
      <c r="B1" s="595" t="s">
        <v>0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4"/>
    </row>
    <row r="2" spans="1:16" ht="18">
      <c r="B2" s="596" t="s">
        <v>12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4"/>
    </row>
    <row r="3" spans="1:16" ht="18">
      <c r="B3" s="595" t="s">
        <v>13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4"/>
    </row>
    <row r="4" spans="1:16" ht="18">
      <c r="B4" s="595" t="s">
        <v>96</v>
      </c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4"/>
    </row>
    <row r="5" spans="1:16" ht="18">
      <c r="A5" s="157"/>
      <c r="B5" s="595" t="s">
        <v>15</v>
      </c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4"/>
    </row>
    <row r="6" spans="1:16">
      <c r="G6" s="51"/>
      <c r="L6" s="51"/>
      <c r="N6" s="51"/>
    </row>
    <row r="7" spans="1:16" ht="15">
      <c r="A7" s="195" t="s">
        <v>14</v>
      </c>
      <c r="B7" s="56"/>
      <c r="C7" s="54"/>
      <c r="D7" s="54"/>
      <c r="E7" s="54"/>
      <c r="F7" s="54"/>
      <c r="G7" s="57"/>
      <c r="H7" s="54"/>
      <c r="I7" s="58"/>
      <c r="J7" s="54"/>
      <c r="K7" s="54"/>
      <c r="L7" s="59"/>
      <c r="M7" s="58"/>
      <c r="N7" s="51"/>
    </row>
    <row r="8" spans="1:16" ht="18" customHeight="1">
      <c r="A8" s="587" t="s">
        <v>16</v>
      </c>
      <c r="B8" s="588"/>
      <c r="C8" s="217" t="s">
        <v>17</v>
      </c>
      <c r="D8" s="213" t="s">
        <v>18</v>
      </c>
      <c r="E8" s="593" t="s">
        <v>19</v>
      </c>
      <c r="F8" s="594"/>
      <c r="G8" s="386" t="s">
        <v>20</v>
      </c>
      <c r="H8" s="591" t="s">
        <v>18</v>
      </c>
      <c r="I8" s="591"/>
      <c r="J8" s="591"/>
      <c r="K8" s="591"/>
      <c r="L8" s="591"/>
      <c r="M8" s="591"/>
      <c r="N8" s="591"/>
      <c r="O8" s="592"/>
    </row>
    <row r="9" spans="1:16" ht="18" customHeight="1">
      <c r="A9" s="589"/>
      <c r="B9" s="590"/>
      <c r="C9" s="212" t="s">
        <v>21</v>
      </c>
      <c r="D9" s="209" t="s">
        <v>22</v>
      </c>
      <c r="E9" s="585" t="s">
        <v>23</v>
      </c>
      <c r="F9" s="586"/>
      <c r="G9" s="214" t="s">
        <v>18</v>
      </c>
      <c r="H9" s="215" t="s">
        <v>24</v>
      </c>
      <c r="I9" s="205" t="s">
        <v>25</v>
      </c>
      <c r="J9" s="215" t="s">
        <v>26</v>
      </c>
      <c r="K9" s="420" t="s">
        <v>111</v>
      </c>
      <c r="L9" s="96" t="s">
        <v>27</v>
      </c>
      <c r="M9" s="215" t="s">
        <v>28</v>
      </c>
      <c r="N9" s="96" t="s">
        <v>29</v>
      </c>
      <c r="O9" s="216" t="s">
        <v>30</v>
      </c>
    </row>
    <row r="10" spans="1:16" ht="18" customHeight="1">
      <c r="A10" s="567"/>
      <c r="B10" s="570"/>
      <c r="C10" s="210"/>
      <c r="D10" s="211"/>
      <c r="E10" s="556" t="s">
        <v>157</v>
      </c>
      <c r="F10" s="557" t="s">
        <v>154</v>
      </c>
      <c r="G10" s="558">
        <v>45635</v>
      </c>
      <c r="H10" s="559">
        <f>G10+19</f>
        <v>45654</v>
      </c>
      <c r="I10" s="560" t="s">
        <v>31</v>
      </c>
      <c r="J10" s="559">
        <f>+K10+2</f>
        <v>45663</v>
      </c>
      <c r="K10" s="561">
        <f>+H10+7</f>
        <v>45661</v>
      </c>
      <c r="L10" s="560" t="s">
        <v>31</v>
      </c>
      <c r="M10" s="560">
        <f>+K10+6</f>
        <v>45667</v>
      </c>
      <c r="N10" s="560" t="s">
        <v>31</v>
      </c>
      <c r="O10" s="560">
        <f>G10+37</f>
        <v>45672</v>
      </c>
      <c r="P10" s="555" t="s">
        <v>55</v>
      </c>
    </row>
    <row r="11" spans="1:16" s="61" customFormat="1" ht="18" customHeight="1">
      <c r="A11" s="568" t="str">
        <f>'MANZANILLO via SHA'!A11</f>
        <v>MERATUS JAYAGIRI</v>
      </c>
      <c r="B11" s="568" t="str">
        <f>'MANZANILLO via SHA'!B11</f>
        <v>039N</v>
      </c>
      <c r="C11" s="341">
        <f>'MANZANILLO via SHA'!C11</f>
        <v>45629</v>
      </c>
      <c r="D11" s="341">
        <f>'MANZANILLO via SHA'!D11</f>
        <v>45633</v>
      </c>
      <c r="E11" s="428" t="s">
        <v>155</v>
      </c>
      <c r="F11" s="447" t="s">
        <v>156</v>
      </c>
      <c r="G11" s="448">
        <v>45638</v>
      </c>
      <c r="H11" s="318">
        <f>G11+20</f>
        <v>45658</v>
      </c>
      <c r="I11" s="318">
        <f>G11+22</f>
        <v>45660</v>
      </c>
      <c r="J11" s="331" t="s">
        <v>31</v>
      </c>
      <c r="K11" s="418" t="s">
        <v>31</v>
      </c>
      <c r="L11" s="208">
        <f>G11+24</f>
        <v>45662</v>
      </c>
      <c r="M11" s="317">
        <f>G11+31</f>
        <v>45669</v>
      </c>
      <c r="N11" s="208">
        <f>G11+35</f>
        <v>45673</v>
      </c>
      <c r="O11" s="318" t="s">
        <v>31</v>
      </c>
      <c r="P11" s="207" t="s">
        <v>56</v>
      </c>
    </row>
    <row r="12" spans="1:16" s="62" customFormat="1" ht="18" customHeight="1">
      <c r="A12" s="569"/>
      <c r="B12" s="569"/>
      <c r="C12" s="341"/>
      <c r="D12" s="341"/>
      <c r="E12" s="400" t="s">
        <v>31</v>
      </c>
      <c r="F12" s="513" t="s">
        <v>31</v>
      </c>
      <c r="G12" s="449">
        <v>45639</v>
      </c>
      <c r="H12" s="320">
        <f>G12+22</f>
        <v>45661</v>
      </c>
      <c r="I12" s="319">
        <f>G12+23</f>
        <v>45662</v>
      </c>
      <c r="J12" s="320" t="s">
        <v>31</v>
      </c>
      <c r="K12" s="419" t="s">
        <v>31</v>
      </c>
      <c r="L12" s="292" t="s">
        <v>31</v>
      </c>
      <c r="M12" s="319">
        <f>+G12+34</f>
        <v>45673</v>
      </c>
      <c r="N12" s="319">
        <f>+G12+37</f>
        <v>45676</v>
      </c>
      <c r="O12" s="292" t="s">
        <v>31</v>
      </c>
      <c r="P12" s="65" t="s">
        <v>57</v>
      </c>
    </row>
    <row r="13" spans="1:16" ht="18" customHeight="1">
      <c r="A13" s="567"/>
      <c r="B13" s="570"/>
      <c r="C13" s="210"/>
      <c r="D13" s="211"/>
      <c r="E13" s="556" t="s">
        <v>180</v>
      </c>
      <c r="F13" s="557" t="s">
        <v>188</v>
      </c>
      <c r="G13" s="558">
        <v>45642</v>
      </c>
      <c r="H13" s="559">
        <f>G13+19</f>
        <v>45661</v>
      </c>
      <c r="I13" s="560" t="s">
        <v>31</v>
      </c>
      <c r="J13" s="559">
        <f>+K13+2</f>
        <v>45670</v>
      </c>
      <c r="K13" s="561">
        <f>+H13+7</f>
        <v>45668</v>
      </c>
      <c r="L13" s="560" t="s">
        <v>31</v>
      </c>
      <c r="M13" s="560">
        <f>+K13+6</f>
        <v>45674</v>
      </c>
      <c r="N13" s="560" t="s">
        <v>31</v>
      </c>
      <c r="O13" s="560">
        <f>G13+37</f>
        <v>45679</v>
      </c>
      <c r="P13" s="555"/>
    </row>
    <row r="14" spans="1:16" s="61" customFormat="1" ht="18" customHeight="1">
      <c r="A14" s="568" t="str">
        <f>'MANZANILLO via SHA'!A14</f>
        <v>INSIGHT</v>
      </c>
      <c r="B14" s="568" t="str">
        <f>'MANZANILLO via SHA'!B14</f>
        <v>021N</v>
      </c>
      <c r="C14" s="341">
        <f>'MANZANILLO via SHA'!C14</f>
        <v>45636</v>
      </c>
      <c r="D14" s="341">
        <f>'MANZANILLO via SHA'!D14</f>
        <v>45640</v>
      </c>
      <c r="E14" s="428" t="s">
        <v>190</v>
      </c>
      <c r="F14" s="447" t="s">
        <v>191</v>
      </c>
      <c r="G14" s="448">
        <f t="shared" ref="G14:G23" si="0">+G11+7</f>
        <v>45645</v>
      </c>
      <c r="H14" s="318">
        <f>G14+20</f>
        <v>45665</v>
      </c>
      <c r="I14" s="318">
        <f>G14+22</f>
        <v>45667</v>
      </c>
      <c r="J14" s="331" t="s">
        <v>31</v>
      </c>
      <c r="K14" s="418" t="s">
        <v>31</v>
      </c>
      <c r="L14" s="208">
        <f>G14+24</f>
        <v>45669</v>
      </c>
      <c r="M14" s="317">
        <f>G14+31</f>
        <v>45676</v>
      </c>
      <c r="N14" s="208">
        <f>G14+35</f>
        <v>45680</v>
      </c>
      <c r="O14" s="318" t="s">
        <v>31</v>
      </c>
      <c r="P14" s="207"/>
    </row>
    <row r="15" spans="1:16" s="62" customFormat="1" ht="18" customHeight="1">
      <c r="A15" s="569"/>
      <c r="B15" s="569"/>
      <c r="C15" s="341"/>
      <c r="D15" s="341"/>
      <c r="E15" s="400" t="s">
        <v>198</v>
      </c>
      <c r="F15" s="513" t="s">
        <v>199</v>
      </c>
      <c r="G15" s="449">
        <v>45646</v>
      </c>
      <c r="H15" s="320">
        <f>G15+22</f>
        <v>45668</v>
      </c>
      <c r="I15" s="319">
        <f>G15+23</f>
        <v>45669</v>
      </c>
      <c r="J15" s="320" t="s">
        <v>31</v>
      </c>
      <c r="K15" s="419" t="s">
        <v>31</v>
      </c>
      <c r="L15" s="292" t="s">
        <v>31</v>
      </c>
      <c r="M15" s="319">
        <f>+G15+34</f>
        <v>45680</v>
      </c>
      <c r="N15" s="319">
        <f>+G15+37</f>
        <v>45683</v>
      </c>
      <c r="O15" s="292" t="s">
        <v>31</v>
      </c>
      <c r="P15" s="65"/>
    </row>
    <row r="16" spans="1:16" ht="18" customHeight="1">
      <c r="A16" s="567"/>
      <c r="B16" s="570"/>
      <c r="C16" s="210"/>
      <c r="D16" s="211"/>
      <c r="E16" s="556" t="s">
        <v>182</v>
      </c>
      <c r="F16" s="557" t="s">
        <v>189</v>
      </c>
      <c r="G16" s="558">
        <f>G13+7</f>
        <v>45649</v>
      </c>
      <c r="H16" s="559">
        <f>G16+19</f>
        <v>45668</v>
      </c>
      <c r="I16" s="560" t="s">
        <v>31</v>
      </c>
      <c r="J16" s="559">
        <f>+K16+2</f>
        <v>45677</v>
      </c>
      <c r="K16" s="561">
        <f>+H16+7</f>
        <v>45675</v>
      </c>
      <c r="L16" s="560" t="s">
        <v>31</v>
      </c>
      <c r="M16" s="560">
        <f>+K16+6</f>
        <v>45681</v>
      </c>
      <c r="N16" s="560" t="s">
        <v>31</v>
      </c>
      <c r="O16" s="560">
        <f>G16+37</f>
        <v>45686</v>
      </c>
      <c r="P16" s="555"/>
    </row>
    <row r="17" spans="1:16" s="61" customFormat="1" ht="18" customHeight="1">
      <c r="A17" s="568" t="str">
        <f>'MANZANILLO via SHA'!A17</f>
        <v>HANSA FRESENBURG</v>
      </c>
      <c r="B17" s="568" t="str">
        <f>'MANZANILLO via SHA'!B17</f>
        <v>083N</v>
      </c>
      <c r="C17" s="341">
        <f>'MANZANILLO via SHA'!C17</f>
        <v>45643</v>
      </c>
      <c r="D17" s="341">
        <f>'MANZANILLO via SHA'!D17</f>
        <v>45647</v>
      </c>
      <c r="E17" s="428" t="s">
        <v>192</v>
      </c>
      <c r="F17" s="447" t="s">
        <v>193</v>
      </c>
      <c r="G17" s="448">
        <f t="shared" si="0"/>
        <v>45652</v>
      </c>
      <c r="H17" s="318">
        <f>G17+20</f>
        <v>45672</v>
      </c>
      <c r="I17" s="318">
        <f>G17+22</f>
        <v>45674</v>
      </c>
      <c r="J17" s="331" t="s">
        <v>31</v>
      </c>
      <c r="K17" s="418" t="s">
        <v>31</v>
      </c>
      <c r="L17" s="208">
        <f>G17+24</f>
        <v>45676</v>
      </c>
      <c r="M17" s="317">
        <f>G17+31</f>
        <v>45683</v>
      </c>
      <c r="N17" s="208">
        <f>G17+35</f>
        <v>45687</v>
      </c>
      <c r="O17" s="318" t="s">
        <v>31</v>
      </c>
      <c r="P17" s="207"/>
    </row>
    <row r="18" spans="1:16" s="62" customFormat="1" ht="18" customHeight="1">
      <c r="A18" s="569"/>
      <c r="B18" s="569"/>
      <c r="C18" s="341"/>
      <c r="D18" s="341"/>
      <c r="E18" s="400" t="s">
        <v>200</v>
      </c>
      <c r="F18" s="513" t="s">
        <v>201</v>
      </c>
      <c r="G18" s="449">
        <f>G15+7</f>
        <v>45653</v>
      </c>
      <c r="H18" s="320">
        <f>G18+22</f>
        <v>45675</v>
      </c>
      <c r="I18" s="319">
        <f>G18+23</f>
        <v>45676</v>
      </c>
      <c r="J18" s="320" t="s">
        <v>31</v>
      </c>
      <c r="K18" s="419" t="s">
        <v>31</v>
      </c>
      <c r="L18" s="292" t="s">
        <v>31</v>
      </c>
      <c r="M18" s="319">
        <f>+G18+34</f>
        <v>45687</v>
      </c>
      <c r="N18" s="319">
        <f>+G18+37</f>
        <v>45690</v>
      </c>
      <c r="O18" s="292" t="s">
        <v>31</v>
      </c>
      <c r="P18" s="65"/>
    </row>
    <row r="19" spans="1:16" ht="18" customHeight="1">
      <c r="A19" s="567"/>
      <c r="B19" s="570"/>
      <c r="C19" s="210"/>
      <c r="D19" s="211"/>
      <c r="E19" s="556" t="s">
        <v>184</v>
      </c>
      <c r="F19" s="557" t="s">
        <v>156</v>
      </c>
      <c r="G19" s="558">
        <f t="shared" si="0"/>
        <v>45656</v>
      </c>
      <c r="H19" s="559">
        <f>G19+19</f>
        <v>45675</v>
      </c>
      <c r="I19" s="560" t="s">
        <v>31</v>
      </c>
      <c r="J19" s="559">
        <f>+K19+2</f>
        <v>45684</v>
      </c>
      <c r="K19" s="561">
        <f>+H19+7</f>
        <v>45682</v>
      </c>
      <c r="L19" s="560" t="s">
        <v>31</v>
      </c>
      <c r="M19" s="560">
        <f>+K19+6</f>
        <v>45688</v>
      </c>
      <c r="N19" s="560" t="s">
        <v>31</v>
      </c>
      <c r="O19" s="560">
        <f>G19+37</f>
        <v>45693</v>
      </c>
      <c r="P19" s="555"/>
    </row>
    <row r="20" spans="1:16" s="61" customFormat="1" ht="18" customHeight="1">
      <c r="A20" s="568" t="str">
        <f>'MANZANILLO via SHA'!A20</f>
        <v>KYOTO TOWER</v>
      </c>
      <c r="B20" s="568" t="str">
        <f>'MANZANILLO via SHA'!B20</f>
        <v>030N</v>
      </c>
      <c r="C20" s="341">
        <f>'MANZANILLO via SHA'!C20</f>
        <v>45650</v>
      </c>
      <c r="D20" s="341">
        <f>'MANZANILLO via SHA'!D20</f>
        <v>45654</v>
      </c>
      <c r="E20" s="428" t="s">
        <v>194</v>
      </c>
      <c r="F20" s="447" t="s">
        <v>195</v>
      </c>
      <c r="G20" s="448">
        <f t="shared" si="0"/>
        <v>45659</v>
      </c>
      <c r="H20" s="318">
        <f>G20+20</f>
        <v>45679</v>
      </c>
      <c r="I20" s="318">
        <f>G20+22</f>
        <v>45681</v>
      </c>
      <c r="J20" s="331" t="s">
        <v>31</v>
      </c>
      <c r="K20" s="418" t="s">
        <v>31</v>
      </c>
      <c r="L20" s="208">
        <f>G20+24</f>
        <v>45683</v>
      </c>
      <c r="M20" s="317">
        <f>G20+31</f>
        <v>45690</v>
      </c>
      <c r="N20" s="208">
        <f>G20+35</f>
        <v>45694</v>
      </c>
      <c r="O20" s="318" t="s">
        <v>31</v>
      </c>
      <c r="P20" s="207"/>
    </row>
    <row r="21" spans="1:16" s="62" customFormat="1" ht="18" customHeight="1">
      <c r="A21" s="569"/>
      <c r="B21" s="569"/>
      <c r="C21" s="341"/>
      <c r="D21" s="341"/>
      <c r="E21" s="400" t="s">
        <v>202</v>
      </c>
      <c r="F21" s="513" t="s">
        <v>203</v>
      </c>
      <c r="G21" s="449">
        <f>G18+7</f>
        <v>45660</v>
      </c>
      <c r="H21" s="320">
        <f>G21+22</f>
        <v>45682</v>
      </c>
      <c r="I21" s="319">
        <f>G21+23</f>
        <v>45683</v>
      </c>
      <c r="J21" s="320" t="s">
        <v>31</v>
      </c>
      <c r="K21" s="419" t="s">
        <v>31</v>
      </c>
      <c r="L21" s="292" t="s">
        <v>31</v>
      </c>
      <c r="M21" s="319">
        <f>+G21+34</f>
        <v>45694</v>
      </c>
      <c r="N21" s="319">
        <f>+G21+37</f>
        <v>45697</v>
      </c>
      <c r="O21" s="292" t="s">
        <v>31</v>
      </c>
      <c r="P21" s="65"/>
    </row>
    <row r="22" spans="1:16" ht="18" customHeight="1">
      <c r="A22" s="567"/>
      <c r="B22" s="570"/>
      <c r="C22" s="210"/>
      <c r="D22" s="211"/>
      <c r="E22" s="556" t="s">
        <v>186</v>
      </c>
      <c r="F22" s="557" t="s">
        <v>187</v>
      </c>
      <c r="G22" s="558">
        <f t="shared" si="0"/>
        <v>45663</v>
      </c>
      <c r="H22" s="559">
        <f>G22+19</f>
        <v>45682</v>
      </c>
      <c r="I22" s="560" t="s">
        <v>31</v>
      </c>
      <c r="J22" s="559">
        <f>+K22+2</f>
        <v>45691</v>
      </c>
      <c r="K22" s="561">
        <f>+H22+7</f>
        <v>45689</v>
      </c>
      <c r="L22" s="560" t="s">
        <v>31</v>
      </c>
      <c r="M22" s="560">
        <f>+K22+6</f>
        <v>45695</v>
      </c>
      <c r="N22" s="560" t="s">
        <v>31</v>
      </c>
      <c r="O22" s="560">
        <f>G22+37</f>
        <v>45700</v>
      </c>
      <c r="P22" s="555"/>
    </row>
    <row r="23" spans="1:16" s="61" customFormat="1" ht="18" customHeight="1">
      <c r="A23" s="568" t="str">
        <f>'MANZANILLO via SHA'!A23</f>
        <v>KANWAY LUCKY</v>
      </c>
      <c r="B23" s="568" t="str">
        <f>'MANZANILLO via SHA'!B23</f>
        <v>005N</v>
      </c>
      <c r="C23" s="341">
        <f>'MANZANILLO via SHA'!C23</f>
        <v>45657</v>
      </c>
      <c r="D23" s="341">
        <f>'MANZANILLO via SHA'!D23</f>
        <v>45661</v>
      </c>
      <c r="E23" s="428" t="s">
        <v>196</v>
      </c>
      <c r="F23" s="447" t="s">
        <v>197</v>
      </c>
      <c r="G23" s="448">
        <f t="shared" si="0"/>
        <v>45666</v>
      </c>
      <c r="H23" s="318">
        <f>G23+20</f>
        <v>45686</v>
      </c>
      <c r="I23" s="318">
        <f>G23+22</f>
        <v>45688</v>
      </c>
      <c r="J23" s="331" t="s">
        <v>31</v>
      </c>
      <c r="K23" s="418" t="s">
        <v>31</v>
      </c>
      <c r="L23" s="208">
        <f>G23+24</f>
        <v>45690</v>
      </c>
      <c r="M23" s="317">
        <f>G23+31</f>
        <v>45697</v>
      </c>
      <c r="N23" s="208">
        <f>G23+35</f>
        <v>45701</v>
      </c>
      <c r="O23" s="318" t="s">
        <v>31</v>
      </c>
      <c r="P23" s="207"/>
    </row>
    <row r="24" spans="1:16" s="62" customFormat="1" ht="18" customHeight="1">
      <c r="A24" s="569"/>
      <c r="B24" s="569"/>
      <c r="C24" s="630"/>
      <c r="D24" s="569"/>
      <c r="E24" s="400" t="s">
        <v>204</v>
      </c>
      <c r="F24" s="513" t="s">
        <v>205</v>
      </c>
      <c r="G24" s="449">
        <f>G21+7</f>
        <v>45667</v>
      </c>
      <c r="H24" s="320">
        <f>G24+22</f>
        <v>45689</v>
      </c>
      <c r="I24" s="319">
        <f>G24+23</f>
        <v>45690</v>
      </c>
      <c r="J24" s="320" t="s">
        <v>31</v>
      </c>
      <c r="K24" s="419" t="s">
        <v>31</v>
      </c>
      <c r="L24" s="292" t="s">
        <v>31</v>
      </c>
      <c r="M24" s="319">
        <f>+G24+34</f>
        <v>45701</v>
      </c>
      <c r="N24" s="319">
        <f>+G24+37</f>
        <v>45704</v>
      </c>
      <c r="O24" s="292" t="s">
        <v>31</v>
      </c>
      <c r="P24" s="65"/>
    </row>
    <row r="25" spans="1:16" s="62" customFormat="1" ht="18" customHeight="1">
      <c r="A25" s="63"/>
      <c r="B25" s="223"/>
      <c r="C25" s="64"/>
      <c r="D25" s="64"/>
      <c r="E25" s="517"/>
      <c r="F25" s="235"/>
      <c r="G25" s="518"/>
      <c r="H25" s="519"/>
      <c r="I25" s="518"/>
      <c r="J25" s="519"/>
      <c r="K25" s="519"/>
      <c r="L25" s="520"/>
      <c r="M25" s="518"/>
      <c r="N25" s="518"/>
      <c r="O25" s="520"/>
      <c r="P25" s="65"/>
    </row>
    <row r="26" spans="1:16" s="62" customFormat="1" ht="18" customHeight="1">
      <c r="A26" s="63"/>
      <c r="B26" s="223"/>
      <c r="C26" s="64"/>
      <c r="D26" s="64"/>
      <c r="E26" s="517"/>
      <c r="F26" s="235"/>
      <c r="G26" s="518"/>
      <c r="H26" s="519"/>
      <c r="I26" s="518"/>
      <c r="J26" s="519"/>
      <c r="K26" s="519"/>
      <c r="L26" s="520"/>
      <c r="M26" s="518"/>
      <c r="N26" s="518"/>
      <c r="O26" s="520"/>
      <c r="P26" s="65"/>
    </row>
    <row r="27" spans="1:16">
      <c r="O27" s="66" t="s">
        <v>32</v>
      </c>
    </row>
    <row r="28" spans="1:16" ht="15">
      <c r="A28" s="67" t="s">
        <v>33</v>
      </c>
      <c r="B28" s="199"/>
      <c r="C28" s="68"/>
      <c r="D28" s="69"/>
      <c r="E28" s="235"/>
      <c r="F28" s="207"/>
      <c r="G28" s="70"/>
    </row>
    <row r="29" spans="1:16" ht="15">
      <c r="A29" s="74" t="s">
        <v>34</v>
      </c>
      <c r="B29" s="224"/>
      <c r="C29" s="75"/>
      <c r="D29" s="76"/>
      <c r="E29" s="70"/>
      <c r="F29" s="70"/>
      <c r="G29" s="51"/>
      <c r="H29" s="53"/>
      <c r="J29" s="53"/>
      <c r="K29" s="53"/>
      <c r="L29" s="51"/>
      <c r="N29" s="51"/>
    </row>
    <row r="30" spans="1:16" ht="15">
      <c r="A30" s="77"/>
      <c r="B30" s="225"/>
      <c r="C30" s="78"/>
      <c r="D30" s="79"/>
      <c r="E30" s="234"/>
      <c r="F30" s="234"/>
      <c r="G30" s="51"/>
      <c r="H30" s="53"/>
      <c r="J30" s="53"/>
      <c r="K30" s="53"/>
      <c r="L30" s="51"/>
      <c r="N30" s="51"/>
    </row>
    <row r="31" spans="1:16" ht="15">
      <c r="A31" s="156" t="s">
        <v>93</v>
      </c>
      <c r="B31" s="198"/>
      <c r="C31" s="71"/>
      <c r="D31" s="79"/>
      <c r="E31" s="236"/>
      <c r="F31" s="236"/>
      <c r="G31" s="51"/>
      <c r="H31" s="53"/>
      <c r="J31" s="53"/>
      <c r="K31" s="53"/>
      <c r="L31" s="51"/>
      <c r="N31" s="51"/>
    </row>
    <row r="32" spans="1:16" ht="15">
      <c r="A32" s="156" t="s">
        <v>92</v>
      </c>
      <c r="B32" s="82"/>
      <c r="C32" s="82"/>
      <c r="D32" s="83"/>
      <c r="E32" s="233"/>
      <c r="F32" s="233"/>
      <c r="G32" s="51"/>
      <c r="H32" s="53"/>
      <c r="J32" s="53"/>
      <c r="K32" s="53"/>
      <c r="L32" s="51"/>
      <c r="N32" s="51"/>
    </row>
  </sheetData>
  <mergeCells count="9">
    <mergeCell ref="E9:F9"/>
    <mergeCell ref="A8:B9"/>
    <mergeCell ref="H8:O8"/>
    <mergeCell ref="E8:F8"/>
    <mergeCell ref="B1:O1"/>
    <mergeCell ref="B2:O2"/>
    <mergeCell ref="B3:O3"/>
    <mergeCell ref="B4:O4"/>
    <mergeCell ref="B5:O5"/>
  </mergeCells>
  <phoneticPr fontId="11" type="noConversion"/>
  <hyperlinks>
    <hyperlink ref="A7" location="MENU!A1" display="BACK TO MENU"/>
  </hyperlinks>
  <printOptions horizontalCentered="1"/>
  <pageMargins left="0" right="0" top="0" bottom="0" header="0" footer="0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3"/>
  <sheetViews>
    <sheetView showGridLines="0" zoomScale="70" zoomScaleNormal="70" zoomScaleSheetLayoutView="75" workbookViewId="0">
      <selection activeCell="F16" sqref="F16"/>
    </sheetView>
  </sheetViews>
  <sheetFormatPr defaultColWidth="8" defaultRowHeight="14.25"/>
  <cols>
    <col min="1" max="1" width="23.6640625" style="52" customWidth="1"/>
    <col min="2" max="2" width="6.77734375" style="52" bestFit="1" customWidth="1"/>
    <col min="3" max="3" width="9.33203125" style="85" customWidth="1"/>
    <col min="4" max="4" width="9.88671875" style="85" customWidth="1"/>
    <col min="5" max="5" width="26.88671875" style="51" customWidth="1"/>
    <col min="6" max="6" width="20.21875" style="85" customWidth="1"/>
    <col min="7" max="7" width="11.88671875" style="52" bestFit="1" customWidth="1"/>
    <col min="8" max="8" width="23.33203125" style="52" customWidth="1"/>
    <col min="9" max="9" width="27.77734375" style="52" customWidth="1"/>
    <col min="10" max="10" width="6.33203125" style="51" bestFit="1" customWidth="1"/>
    <col min="11" max="16384" width="8" style="51"/>
  </cols>
  <sheetData>
    <row r="1" spans="1:10" ht="18">
      <c r="B1" s="600" t="s">
        <v>35</v>
      </c>
      <c r="C1" s="600"/>
      <c r="D1" s="600"/>
      <c r="E1" s="600"/>
      <c r="F1" s="600"/>
      <c r="G1" s="600"/>
      <c r="H1" s="600"/>
      <c r="I1" s="600"/>
    </row>
    <row r="2" spans="1:10" ht="18">
      <c r="B2" s="601" t="s">
        <v>36</v>
      </c>
      <c r="C2" s="601"/>
      <c r="D2" s="601"/>
      <c r="E2" s="601"/>
      <c r="F2" s="601"/>
      <c r="G2" s="601"/>
      <c r="H2" s="601"/>
      <c r="I2" s="601"/>
    </row>
    <row r="3" spans="1:10" ht="15">
      <c r="A3" s="56"/>
      <c r="E3" s="86"/>
      <c r="F3" s="120"/>
      <c r="G3" s="87"/>
      <c r="H3" s="87"/>
      <c r="I3" s="87"/>
    </row>
    <row r="4" spans="1:10" ht="15">
      <c r="B4" s="56"/>
      <c r="C4" s="88"/>
      <c r="D4" s="88"/>
      <c r="E4" s="54"/>
      <c r="F4" s="120"/>
      <c r="G4" s="87"/>
      <c r="H4" s="89"/>
      <c r="I4" s="90"/>
    </row>
    <row r="5" spans="1:10" ht="15">
      <c r="B5" s="56"/>
      <c r="C5" s="88"/>
      <c r="D5" s="88"/>
      <c r="E5" s="54"/>
      <c r="F5" s="120"/>
      <c r="G5" s="87"/>
      <c r="H5" s="89"/>
      <c r="I5" s="90"/>
    </row>
    <row r="6" spans="1:10" ht="15">
      <c r="A6" s="202"/>
      <c r="B6" s="56"/>
      <c r="C6" s="88"/>
      <c r="D6" s="88"/>
      <c r="E6" s="54"/>
      <c r="F6" s="88"/>
      <c r="G6" s="56"/>
      <c r="H6" s="57"/>
      <c r="I6" s="57"/>
    </row>
    <row r="7" spans="1:10" ht="15">
      <c r="B7" s="219"/>
      <c r="C7" s="91"/>
      <c r="D7" s="91"/>
      <c r="E7" s="91"/>
      <c r="F7" s="92"/>
      <c r="G7" s="277"/>
      <c r="H7" s="93"/>
      <c r="I7" s="93"/>
    </row>
    <row r="8" spans="1:10" ht="15">
      <c r="A8" s="197" t="s">
        <v>14</v>
      </c>
      <c r="B8" s="220"/>
      <c r="C8" s="94"/>
      <c r="D8" s="94"/>
      <c r="E8" s="94"/>
      <c r="F8" s="94"/>
      <c r="G8" s="278"/>
      <c r="H8" s="93"/>
      <c r="I8" s="93"/>
    </row>
    <row r="9" spans="1:10" ht="17.25" customHeight="1">
      <c r="A9" s="602" t="s">
        <v>113</v>
      </c>
      <c r="B9" s="602"/>
      <c r="C9" s="217" t="s">
        <v>17</v>
      </c>
      <c r="D9" s="213" t="s">
        <v>18</v>
      </c>
      <c r="E9" s="598" t="s">
        <v>19</v>
      </c>
      <c r="F9" s="599"/>
      <c r="G9" s="268" t="s">
        <v>37</v>
      </c>
      <c r="H9" s="205" t="s">
        <v>18</v>
      </c>
      <c r="J9" s="95"/>
    </row>
    <row r="10" spans="1:10" ht="34.9" customHeight="1">
      <c r="A10" s="603"/>
      <c r="B10" s="603"/>
      <c r="C10" s="451" t="s">
        <v>21</v>
      </c>
      <c r="D10" s="218" t="s">
        <v>121</v>
      </c>
      <c r="E10" s="598" t="s">
        <v>23</v>
      </c>
      <c r="F10" s="599"/>
      <c r="G10" s="275" t="s">
        <v>18</v>
      </c>
      <c r="H10" s="276" t="s">
        <v>39</v>
      </c>
      <c r="J10" s="98"/>
    </row>
    <row r="11" spans="1:10" ht="26.45" customHeight="1">
      <c r="A11" s="395" t="s">
        <v>164</v>
      </c>
      <c r="B11" s="396" t="s">
        <v>165</v>
      </c>
      <c r="C11" s="397">
        <v>45628</v>
      </c>
      <c r="D11" s="398">
        <f>+C11+8</f>
        <v>45636</v>
      </c>
      <c r="E11" s="438" t="s">
        <v>206</v>
      </c>
      <c r="F11" s="438" t="s">
        <v>207</v>
      </c>
      <c r="G11" s="444">
        <v>45640</v>
      </c>
      <c r="H11" s="439">
        <f>G11+27</f>
        <v>45667</v>
      </c>
      <c r="I11" s="269" t="s">
        <v>103</v>
      </c>
    </row>
    <row r="12" spans="1:10" s="99" customFormat="1" ht="26.45" customHeight="1">
      <c r="A12" s="395" t="s">
        <v>153</v>
      </c>
      <c r="B12" s="396" t="s">
        <v>166</v>
      </c>
      <c r="C12" s="399">
        <f>C11+7</f>
        <v>45635</v>
      </c>
      <c r="D12" s="398">
        <f>+C12+8</f>
        <v>45643</v>
      </c>
      <c r="E12" s="506" t="s">
        <v>208</v>
      </c>
      <c r="F12" s="438" t="s">
        <v>209</v>
      </c>
      <c r="G12" s="444">
        <f>G11+7</f>
        <v>45647</v>
      </c>
      <c r="H12" s="439">
        <f t="shared" ref="H12:H13" si="0">G12+27</f>
        <v>45674</v>
      </c>
      <c r="J12" s="269"/>
    </row>
    <row r="13" spans="1:10" s="99" customFormat="1" ht="26.45" customHeight="1">
      <c r="A13" s="395" t="s">
        <v>120</v>
      </c>
      <c r="B13" s="396" t="s">
        <v>167</v>
      </c>
      <c r="C13" s="399">
        <v>45642</v>
      </c>
      <c r="D13" s="398">
        <f>+C13+8</f>
        <v>45650</v>
      </c>
      <c r="E13" s="506" t="s">
        <v>210</v>
      </c>
      <c r="F13" s="438" t="s">
        <v>211</v>
      </c>
      <c r="G13" s="444">
        <f>+G12+7</f>
        <v>45654</v>
      </c>
      <c r="H13" s="439">
        <f t="shared" si="0"/>
        <v>45681</v>
      </c>
      <c r="J13" s="269"/>
    </row>
    <row r="14" spans="1:10" s="99" customFormat="1" ht="26.45" customHeight="1">
      <c r="A14" s="395" t="s">
        <v>158</v>
      </c>
      <c r="B14" s="396" t="s">
        <v>168</v>
      </c>
      <c r="C14" s="399">
        <f>+C12+7+7</f>
        <v>45649</v>
      </c>
      <c r="D14" s="398">
        <f>+C14+8</f>
        <v>45657</v>
      </c>
      <c r="E14" s="506" t="s">
        <v>212</v>
      </c>
      <c r="F14" s="438" t="s">
        <v>213</v>
      </c>
      <c r="G14" s="444">
        <f>+G13+7</f>
        <v>45661</v>
      </c>
      <c r="H14" s="439">
        <f t="shared" ref="H14" si="1">G14+27</f>
        <v>45688</v>
      </c>
      <c r="J14" s="269"/>
    </row>
    <row r="15" spans="1:10" s="99" customFormat="1" ht="26.45" customHeight="1">
      <c r="A15" s="395" t="s">
        <v>164</v>
      </c>
      <c r="B15" s="396" t="s">
        <v>169</v>
      </c>
      <c r="C15" s="399">
        <f>+C13+7+7</f>
        <v>45656</v>
      </c>
      <c r="D15" s="398">
        <f>+C15+8</f>
        <v>45664</v>
      </c>
      <c r="E15" s="506" t="s">
        <v>214</v>
      </c>
      <c r="F15" s="438" t="s">
        <v>215</v>
      </c>
      <c r="G15" s="444">
        <f>+G14+7</f>
        <v>45668</v>
      </c>
      <c r="H15" s="439">
        <f t="shared" ref="H15" si="2">G15+27</f>
        <v>45695</v>
      </c>
      <c r="J15" s="269"/>
    </row>
    <row r="16" spans="1:10" s="99" customFormat="1" ht="15">
      <c r="A16" s="203"/>
      <c r="B16" s="203"/>
      <c r="C16" s="101"/>
      <c r="D16" s="102"/>
      <c r="E16" s="103"/>
      <c r="F16" s="104"/>
      <c r="G16" s="279"/>
      <c r="H16" s="105"/>
      <c r="I16" s="105"/>
      <c r="J16" s="152"/>
    </row>
    <row r="17" spans="1:9" ht="15">
      <c r="A17" s="204"/>
      <c r="B17" s="106"/>
      <c r="C17" s="107"/>
      <c r="D17" s="107"/>
      <c r="E17" s="107"/>
      <c r="F17" s="228"/>
      <c r="G17" s="106"/>
      <c r="I17" s="66" t="s">
        <v>32</v>
      </c>
    </row>
    <row r="18" spans="1:9" ht="15">
      <c r="A18" s="199" t="s">
        <v>33</v>
      </c>
      <c r="B18" s="221"/>
      <c r="C18" s="91"/>
      <c r="D18" s="91"/>
      <c r="E18" s="91"/>
      <c r="H18" s="107"/>
      <c r="I18" s="107"/>
    </row>
    <row r="19" spans="1:9" ht="15">
      <c r="A19" s="200" t="s">
        <v>34</v>
      </c>
      <c r="B19" s="106"/>
      <c r="C19" s="107"/>
      <c r="D19" s="107"/>
      <c r="E19" s="107"/>
      <c r="F19" s="228"/>
      <c r="G19" s="106"/>
    </row>
    <row r="20" spans="1:9" ht="15">
      <c r="A20" s="201" t="s">
        <v>45</v>
      </c>
      <c r="B20" s="106"/>
      <c r="C20" s="107"/>
      <c r="D20" s="107"/>
      <c r="E20" s="107"/>
      <c r="F20" s="228"/>
      <c r="G20" s="106"/>
    </row>
    <row r="21" spans="1:9" ht="15">
      <c r="A21" s="204"/>
      <c r="B21" s="106"/>
      <c r="C21" s="107"/>
      <c r="D21" s="107"/>
      <c r="E21" s="107"/>
      <c r="F21" s="228"/>
      <c r="G21" s="106"/>
    </row>
    <row r="22" spans="1:9" ht="15">
      <c r="A22" s="156" t="s">
        <v>93</v>
      </c>
      <c r="B22" s="82"/>
      <c r="C22" s="109"/>
      <c r="D22" s="109"/>
      <c r="E22" s="83"/>
      <c r="F22" s="84"/>
      <c r="G22" s="597"/>
    </row>
    <row r="23" spans="1:9" ht="15">
      <c r="A23" s="156" t="s">
        <v>92</v>
      </c>
      <c r="B23" s="222"/>
      <c r="C23" s="110"/>
      <c r="D23" s="110"/>
      <c r="E23" s="111"/>
      <c r="F23" s="80"/>
      <c r="G23" s="597"/>
    </row>
  </sheetData>
  <mergeCells count="6">
    <mergeCell ref="G22:G23"/>
    <mergeCell ref="E10:F10"/>
    <mergeCell ref="E9:F9"/>
    <mergeCell ref="B1:I1"/>
    <mergeCell ref="B2:I2"/>
    <mergeCell ref="A9:B10"/>
  </mergeCells>
  <phoneticPr fontId="11" type="noConversion"/>
  <hyperlinks>
    <hyperlink ref="A8" location="MENU!A1" display="BACK TO MENU"/>
  </hyperlinks>
  <printOptions horizontalCentered="1"/>
  <pageMargins left="0" right="0" top="0" bottom="0" header="0" footer="0"/>
  <pageSetup paperSize="9" scale="68" orientation="landscape" r:id="rId1"/>
  <colBreaks count="1" manualBreakCount="1">
    <brk id="5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="80" zoomScaleNormal="80" zoomScaleSheetLayoutView="75" workbookViewId="0">
      <selection activeCell="F15" sqref="F15"/>
    </sheetView>
  </sheetViews>
  <sheetFormatPr defaultColWidth="8" defaultRowHeight="14.25"/>
  <cols>
    <col min="1" max="1" width="22.33203125" style="52" customWidth="1"/>
    <col min="2" max="2" width="7.21875" style="85" customWidth="1"/>
    <col min="3" max="3" width="8.21875" style="51" customWidth="1"/>
    <col min="4" max="4" width="8.33203125" style="51" customWidth="1"/>
    <col min="5" max="5" width="23.21875" style="85" customWidth="1"/>
    <col min="6" max="6" width="10.88671875" style="51" customWidth="1"/>
    <col min="7" max="7" width="13.33203125" style="52" bestFit="1" customWidth="1"/>
    <col min="8" max="8" width="11" style="52" bestFit="1" customWidth="1"/>
    <col min="9" max="9" width="16.77734375" style="51" bestFit="1" customWidth="1"/>
    <col min="10" max="10" width="8.33203125" style="51" customWidth="1"/>
    <col min="11" max="11" width="15.109375" style="51" bestFit="1" customWidth="1"/>
    <col min="12" max="12" width="17.88671875" style="51" customWidth="1"/>
    <col min="13" max="13" width="8.109375" style="51" bestFit="1" customWidth="1"/>
    <col min="14" max="16384" width="8" style="51"/>
  </cols>
  <sheetData>
    <row r="1" spans="1:14" ht="18">
      <c r="B1" s="600" t="s">
        <v>0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54"/>
    </row>
    <row r="2" spans="1:14" ht="18">
      <c r="B2" s="601" t="s">
        <v>40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54"/>
    </row>
    <row r="3" spans="1:14" ht="18">
      <c r="A3" s="56"/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54"/>
    </row>
    <row r="4" spans="1:14" ht="15">
      <c r="B4" s="88"/>
      <c r="C4" s="54"/>
      <c r="D4" s="54"/>
      <c r="E4" s="120"/>
      <c r="F4" s="86"/>
      <c r="G4" s="112"/>
      <c r="H4" s="112"/>
      <c r="I4" s="54"/>
      <c r="J4" s="54"/>
      <c r="K4" s="54"/>
      <c r="L4" s="54"/>
    </row>
    <row r="5" spans="1:14" ht="15">
      <c r="A5" s="197"/>
      <c r="B5" s="88"/>
      <c r="C5" s="54"/>
      <c r="D5" s="54"/>
      <c r="E5" s="120"/>
      <c r="F5" s="86"/>
      <c r="G5" s="112"/>
      <c r="H5" s="112"/>
      <c r="I5" s="54"/>
      <c r="J5" s="54"/>
      <c r="K5" s="54"/>
      <c r="L5" s="54"/>
    </row>
    <row r="6" spans="1:14" ht="15">
      <c r="A6" s="197"/>
      <c r="B6" s="88"/>
      <c r="C6" s="54"/>
      <c r="D6" s="54"/>
      <c r="E6" s="120"/>
      <c r="F6" s="86"/>
      <c r="G6" s="112"/>
      <c r="H6" s="112"/>
      <c r="I6" s="54"/>
      <c r="J6" s="54"/>
      <c r="K6" s="54"/>
      <c r="L6" s="54"/>
    </row>
    <row r="7" spans="1:14" ht="15">
      <c r="A7" s="197" t="s">
        <v>14</v>
      </c>
      <c r="B7" s="88"/>
      <c r="C7" s="54"/>
      <c r="D7" s="54"/>
      <c r="E7" s="88"/>
      <c r="F7" s="54"/>
      <c r="G7" s="57"/>
      <c r="H7" s="387"/>
      <c r="I7" s="54"/>
      <c r="K7" s="59"/>
      <c r="L7" s="90"/>
    </row>
    <row r="8" spans="1:14" ht="18" customHeight="1">
      <c r="A8" s="602" t="s">
        <v>113</v>
      </c>
      <c r="B8" s="602"/>
      <c r="C8" s="441" t="s">
        <v>17</v>
      </c>
      <c r="D8" s="213" t="s">
        <v>18</v>
      </c>
      <c r="E8" s="605" t="s">
        <v>19</v>
      </c>
      <c r="F8" s="605"/>
      <c r="G8" s="268" t="s">
        <v>37</v>
      </c>
      <c r="H8" s="605" t="s">
        <v>18</v>
      </c>
      <c r="I8" s="605"/>
      <c r="J8" s="605"/>
      <c r="K8" s="605"/>
      <c r="L8" s="605"/>
      <c r="M8" s="95"/>
    </row>
    <row r="9" spans="1:14" ht="30">
      <c r="A9" s="603"/>
      <c r="B9" s="603"/>
      <c r="C9" s="442" t="s">
        <v>21</v>
      </c>
      <c r="D9" s="218" t="s">
        <v>38</v>
      </c>
      <c r="E9" s="606" t="s">
        <v>23</v>
      </c>
      <c r="F9" s="606"/>
      <c r="G9" s="96" t="s">
        <v>18</v>
      </c>
      <c r="H9" s="97" t="s">
        <v>41</v>
      </c>
      <c r="I9" s="97" t="s">
        <v>42</v>
      </c>
      <c r="J9" s="97" t="s">
        <v>28</v>
      </c>
      <c r="K9" s="97" t="s">
        <v>43</v>
      </c>
      <c r="L9" s="97" t="s">
        <v>44</v>
      </c>
      <c r="M9" s="98"/>
    </row>
    <row r="10" spans="1:14" s="99" customFormat="1" ht="15">
      <c r="A10" s="395" t="str">
        <f>+'COLON via TAO'!A11</f>
        <v xml:space="preserve">HANSA FRESENBURG </v>
      </c>
      <c r="B10" s="395" t="str">
        <f>+'COLON via TAO'!B11</f>
        <v>082E</v>
      </c>
      <c r="C10" s="395">
        <f>+'COLON via TAO'!C11</f>
        <v>45628</v>
      </c>
      <c r="D10" s="398">
        <f>C10+8</f>
        <v>45636</v>
      </c>
      <c r="E10" s="508" t="s">
        <v>31</v>
      </c>
      <c r="F10" s="508" t="s">
        <v>31</v>
      </c>
      <c r="G10" s="445">
        <v>45639</v>
      </c>
      <c r="H10" s="445">
        <f>G10+17</f>
        <v>45656</v>
      </c>
      <c r="I10" s="445">
        <f>G10+22</f>
        <v>45661</v>
      </c>
      <c r="J10" s="445">
        <f>+G10+29</f>
        <v>45668</v>
      </c>
      <c r="K10" s="445">
        <f>G10+34</f>
        <v>45673</v>
      </c>
      <c r="L10" s="445">
        <f>G10+36</f>
        <v>45675</v>
      </c>
      <c r="M10" s="440" t="s">
        <v>98</v>
      </c>
      <c r="N10" s="100"/>
    </row>
    <row r="11" spans="1:14" s="99" customFormat="1" ht="18" customHeight="1">
      <c r="A11" s="395" t="str">
        <f>+'COLON via TAO'!A12</f>
        <v>KYOTO TOWER</v>
      </c>
      <c r="B11" s="395" t="str">
        <f>+'COLON via TAO'!B12</f>
        <v>029E</v>
      </c>
      <c r="C11" s="395">
        <f>+'COLON via TAO'!C12</f>
        <v>45635</v>
      </c>
      <c r="D11" s="398">
        <f>C11+8</f>
        <v>45643</v>
      </c>
      <c r="E11" s="563" t="s">
        <v>216</v>
      </c>
      <c r="F11" s="563" t="s">
        <v>124</v>
      </c>
      <c r="G11" s="564">
        <v>20</v>
      </c>
      <c r="H11" s="564">
        <f>G11+17</f>
        <v>37</v>
      </c>
      <c r="I11" s="564">
        <f>G11+22</f>
        <v>42</v>
      </c>
      <c r="J11" s="564">
        <f>+G11+29</f>
        <v>49</v>
      </c>
      <c r="K11" s="564">
        <f>G11+34</f>
        <v>54</v>
      </c>
      <c r="L11" s="564">
        <f>G11+36</f>
        <v>56</v>
      </c>
      <c r="M11" s="440"/>
      <c r="N11" s="100"/>
    </row>
    <row r="12" spans="1:14" s="99" customFormat="1" ht="18" customHeight="1">
      <c r="A12" s="395" t="str">
        <f>+'COLON via TAO'!A13</f>
        <v>MERATUS JAYAGIRI</v>
      </c>
      <c r="B12" s="395" t="str">
        <f>+'COLON via TAO'!B13</f>
        <v>039E</v>
      </c>
      <c r="C12" s="395">
        <f>+'COLON via TAO'!C13</f>
        <v>45642</v>
      </c>
      <c r="D12" s="398">
        <f>C12+8</f>
        <v>45650</v>
      </c>
      <c r="E12" s="572" t="s">
        <v>217</v>
      </c>
      <c r="F12" s="563" t="s">
        <v>218</v>
      </c>
      <c r="G12" s="564">
        <f>G11+7</f>
        <v>27</v>
      </c>
      <c r="H12" s="564">
        <f>G12+17</f>
        <v>44</v>
      </c>
      <c r="I12" s="564">
        <f>G12+22</f>
        <v>49</v>
      </c>
      <c r="J12" s="564">
        <f>+G12+29</f>
        <v>56</v>
      </c>
      <c r="K12" s="564">
        <f>G12+34</f>
        <v>61</v>
      </c>
      <c r="L12" s="564">
        <f>G12+36</f>
        <v>63</v>
      </c>
      <c r="M12" s="440"/>
      <c r="N12" s="100"/>
    </row>
    <row r="13" spans="1:14" s="99" customFormat="1" ht="18" customHeight="1">
      <c r="A13" s="395" t="str">
        <f>+'COLON via TAO'!A14</f>
        <v>INSIGHT</v>
      </c>
      <c r="B13" s="395" t="str">
        <f>+'COLON via TAO'!B14</f>
        <v>021E</v>
      </c>
      <c r="C13" s="395">
        <f>+'COLON via TAO'!C14</f>
        <v>45649</v>
      </c>
      <c r="D13" s="398">
        <f t="shared" ref="D13" si="0">C13+8</f>
        <v>45657</v>
      </c>
      <c r="E13" s="508" t="s">
        <v>219</v>
      </c>
      <c r="F13" s="446" t="s">
        <v>220</v>
      </c>
      <c r="G13" s="564">
        <f>G12+7</f>
        <v>34</v>
      </c>
      <c r="H13" s="445">
        <f t="shared" ref="H13" si="1">G13+17</f>
        <v>51</v>
      </c>
      <c r="I13" s="445">
        <f t="shared" ref="I13" si="2">G13+22</f>
        <v>56</v>
      </c>
      <c r="J13" s="445">
        <f t="shared" ref="J13" si="3">+G13+29</f>
        <v>63</v>
      </c>
      <c r="K13" s="445">
        <f t="shared" ref="K13" si="4">G13+34</f>
        <v>68</v>
      </c>
      <c r="L13" s="445">
        <f t="shared" ref="L13" si="5">G13+36</f>
        <v>70</v>
      </c>
      <c r="M13" s="440"/>
      <c r="N13" s="100"/>
    </row>
    <row r="14" spans="1:14" s="99" customFormat="1" ht="18" customHeight="1">
      <c r="A14" s="395" t="str">
        <f>+'COLON via TAO'!A15</f>
        <v xml:space="preserve">HANSA FRESENBURG </v>
      </c>
      <c r="B14" s="395" t="str">
        <f>+'COLON via TAO'!B15</f>
        <v>083E</v>
      </c>
      <c r="C14" s="395">
        <f>+'COLON via TAO'!C15</f>
        <v>45656</v>
      </c>
      <c r="D14" s="398">
        <f t="shared" ref="D14" si="6">C14+8</f>
        <v>45664</v>
      </c>
      <c r="E14" s="508" t="s">
        <v>221</v>
      </c>
      <c r="F14" s="446" t="s">
        <v>222</v>
      </c>
      <c r="G14" s="564">
        <f>G13+7</f>
        <v>41</v>
      </c>
      <c r="H14" s="445">
        <f t="shared" ref="H14" si="7">G14+17</f>
        <v>58</v>
      </c>
      <c r="I14" s="445">
        <f t="shared" ref="I14" si="8">G14+22</f>
        <v>63</v>
      </c>
      <c r="J14" s="445">
        <f t="shared" ref="J14" si="9">+G14+29</f>
        <v>70</v>
      </c>
      <c r="K14" s="445">
        <f t="shared" ref="K14" si="10">G14+34</f>
        <v>75</v>
      </c>
      <c r="L14" s="445">
        <f t="shared" ref="L14" si="11">G14+36</f>
        <v>77</v>
      </c>
      <c r="M14" s="440"/>
      <c r="N14" s="100"/>
    </row>
    <row r="15" spans="1:14" s="99" customFormat="1" ht="18" customHeight="1">
      <c r="A15" s="535"/>
      <c r="B15" s="535"/>
      <c r="C15" s="535"/>
      <c r="D15" s="536"/>
      <c r="E15" s="537"/>
      <c r="F15" s="537"/>
      <c r="G15" s="538"/>
      <c r="H15" s="538"/>
      <c r="I15" s="538"/>
      <c r="J15" s="538"/>
      <c r="K15" s="538"/>
      <c r="L15" s="538"/>
      <c r="M15" s="440"/>
      <c r="N15" s="100"/>
    </row>
    <row r="16" spans="1:14" ht="15">
      <c r="B16" s="238"/>
      <c r="C16" s="68"/>
      <c r="D16" s="69"/>
      <c r="E16" s="229"/>
      <c r="F16" s="70"/>
      <c r="G16" s="70"/>
      <c r="H16" s="70"/>
      <c r="L16" s="66" t="s">
        <v>32</v>
      </c>
    </row>
    <row r="17" spans="1:12" s="117" customFormat="1" ht="15">
      <c r="A17" s="199" t="s">
        <v>33</v>
      </c>
      <c r="B17" s="245"/>
      <c r="C17" s="113"/>
      <c r="D17" s="114"/>
      <c r="E17" s="115"/>
      <c r="F17" s="237"/>
      <c r="G17" s="116"/>
      <c r="H17" s="608"/>
      <c r="I17" s="608"/>
    </row>
    <row r="18" spans="1:12" ht="15">
      <c r="A18" s="200" t="s">
        <v>34</v>
      </c>
      <c r="B18" s="240"/>
      <c r="C18" s="78"/>
      <c r="D18" s="79"/>
      <c r="E18" s="80"/>
      <c r="F18" s="234"/>
      <c r="G18" s="118"/>
      <c r="H18" s="604"/>
      <c r="I18" s="604"/>
    </row>
    <row r="19" spans="1:12" ht="15">
      <c r="A19" s="201" t="s">
        <v>45</v>
      </c>
      <c r="B19" s="244"/>
      <c r="C19" s="71"/>
      <c r="D19" s="79"/>
      <c r="E19" s="81"/>
      <c r="F19" s="236"/>
    </row>
    <row r="20" spans="1:12" ht="15">
      <c r="A20" s="198"/>
      <c r="B20" s="109"/>
      <c r="C20" s="82"/>
      <c r="D20" s="83"/>
      <c r="E20" s="84"/>
      <c r="F20" s="233"/>
    </row>
    <row r="21" spans="1:12" ht="15">
      <c r="A21" s="156" t="s">
        <v>93</v>
      </c>
      <c r="B21" s="242"/>
      <c r="C21" s="119"/>
      <c r="D21" s="111"/>
      <c r="E21" s="80"/>
      <c r="F21" s="234"/>
    </row>
    <row r="22" spans="1:12" ht="15">
      <c r="A22" s="156" t="s">
        <v>92</v>
      </c>
    </row>
    <row r="31" spans="1:12">
      <c r="L31" s="521"/>
    </row>
  </sheetData>
  <mergeCells count="9">
    <mergeCell ref="H18:I18"/>
    <mergeCell ref="E8:F8"/>
    <mergeCell ref="E9:F9"/>
    <mergeCell ref="B1:L1"/>
    <mergeCell ref="B2:L2"/>
    <mergeCell ref="B3:L3"/>
    <mergeCell ref="H17:I17"/>
    <mergeCell ref="H8:L8"/>
    <mergeCell ref="A8:B9"/>
  </mergeCells>
  <hyperlinks>
    <hyperlink ref="A7" location="MENU!A1" display="BACK TO MENU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="80" zoomScaleNormal="80" workbookViewId="0">
      <selection activeCell="F15" sqref="F15"/>
    </sheetView>
  </sheetViews>
  <sheetFormatPr defaultColWidth="8" defaultRowHeight="14.25"/>
  <cols>
    <col min="1" max="1" width="25.88671875" style="51" customWidth="1"/>
    <col min="2" max="2" width="8.21875" style="85" customWidth="1"/>
    <col min="3" max="4" width="7.109375" style="51" bestFit="1" customWidth="1"/>
    <col min="5" max="5" width="22.88671875" style="52" customWidth="1"/>
    <col min="6" max="6" width="12" style="51" customWidth="1"/>
    <col min="7" max="7" width="16" style="52" bestFit="1" customWidth="1"/>
    <col min="8" max="8" width="16.33203125" style="51" bestFit="1" customWidth="1"/>
    <col min="9" max="9" width="16.33203125" style="51" customWidth="1"/>
    <col min="10" max="10" width="16.33203125" style="51" bestFit="1" customWidth="1"/>
    <col min="11" max="11" width="15.77734375" style="51" customWidth="1"/>
    <col min="12" max="12" width="14.33203125" style="51" customWidth="1"/>
    <col min="13" max="13" width="13.21875" style="51" customWidth="1"/>
    <col min="14" max="14" width="15.33203125" style="51" customWidth="1"/>
    <col min="15" max="15" width="7.44140625" style="51" bestFit="1" customWidth="1"/>
    <col min="16" max="16" width="25.109375" style="51" bestFit="1" customWidth="1"/>
    <col min="17" max="16384" width="8" style="51"/>
  </cols>
  <sheetData>
    <row r="1" spans="1:15" ht="18">
      <c r="B1" s="600" t="s">
        <v>0</v>
      </c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54"/>
    </row>
    <row r="2" spans="1:15" ht="18">
      <c r="B2" s="601" t="s">
        <v>46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54"/>
    </row>
    <row r="3" spans="1:15" ht="18">
      <c r="B3" s="595" t="s">
        <v>13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4"/>
    </row>
    <row r="4" spans="1:15" ht="18">
      <c r="B4" s="600" t="s">
        <v>47</v>
      </c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</row>
    <row r="5" spans="1:15" ht="15">
      <c r="B5" s="88"/>
      <c r="C5" s="54"/>
      <c r="D5" s="54"/>
      <c r="G5" s="120"/>
      <c r="H5" s="54"/>
      <c r="I5" s="54"/>
      <c r="J5" s="54"/>
      <c r="K5" s="121"/>
      <c r="L5" s="54"/>
      <c r="M5" s="54"/>
      <c r="N5" s="122"/>
    </row>
    <row r="6" spans="1:15" ht="15">
      <c r="A6" s="55"/>
      <c r="B6" s="88"/>
      <c r="C6" s="54"/>
      <c r="D6" s="54"/>
      <c r="E6" s="56"/>
      <c r="F6" s="54"/>
      <c r="G6" s="57"/>
      <c r="H6" s="54"/>
      <c r="I6" s="54"/>
      <c r="J6" s="54"/>
      <c r="K6" s="54"/>
      <c r="L6" s="54"/>
      <c r="M6" s="59"/>
      <c r="N6" s="58"/>
    </row>
    <row r="7" spans="1:15" ht="15">
      <c r="A7" s="195" t="s">
        <v>14</v>
      </c>
      <c r="B7" s="88"/>
      <c r="C7" s="54"/>
      <c r="D7" s="54"/>
      <c r="E7" s="56"/>
      <c r="F7" s="54"/>
      <c r="G7" s="57"/>
      <c r="H7" s="54"/>
      <c r="I7" s="54"/>
      <c r="J7" s="54"/>
      <c r="K7" s="54"/>
      <c r="L7" s="54"/>
      <c r="M7" s="59"/>
      <c r="N7" s="58"/>
    </row>
    <row r="8" spans="1:15" ht="18" customHeight="1">
      <c r="A8" s="602" t="s">
        <v>116</v>
      </c>
      <c r="B8" s="602"/>
      <c r="C8" s="450" t="s">
        <v>17</v>
      </c>
      <c r="D8" s="213" t="s">
        <v>18</v>
      </c>
      <c r="E8" s="605" t="s">
        <v>19</v>
      </c>
      <c r="F8" s="605"/>
      <c r="G8" s="206" t="s">
        <v>37</v>
      </c>
      <c r="H8" s="605" t="s">
        <v>18</v>
      </c>
      <c r="I8" s="605"/>
      <c r="J8" s="605"/>
      <c r="K8" s="605"/>
      <c r="L8" s="605"/>
      <c r="M8" s="605"/>
      <c r="N8" s="605"/>
    </row>
    <row r="9" spans="1:15" ht="30">
      <c r="A9" s="603"/>
      <c r="B9" s="603"/>
      <c r="C9" s="451" t="s">
        <v>21</v>
      </c>
      <c r="D9" s="218" t="s">
        <v>38</v>
      </c>
      <c r="E9" s="606" t="s">
        <v>23</v>
      </c>
      <c r="F9" s="606"/>
      <c r="G9" s="96" t="s">
        <v>18</v>
      </c>
      <c r="H9" s="97" t="s">
        <v>48</v>
      </c>
      <c r="I9" s="226" t="s">
        <v>49</v>
      </c>
      <c r="J9" s="97" t="s">
        <v>50</v>
      </c>
      <c r="K9" s="97" t="s">
        <v>51</v>
      </c>
      <c r="L9" s="97" t="s">
        <v>52</v>
      </c>
      <c r="M9" s="97" t="s">
        <v>53</v>
      </c>
      <c r="N9" s="227" t="s">
        <v>95</v>
      </c>
    </row>
    <row r="10" spans="1:15" s="99" customFormat="1" ht="19.899999999999999" customHeight="1">
      <c r="A10" s="395" t="str">
        <f>+'WCSA via TAO'!A10</f>
        <v xml:space="preserve">HANSA FRESENBURG </v>
      </c>
      <c r="B10" s="395" t="str">
        <f>+'WCSA via TAO'!B10</f>
        <v>082E</v>
      </c>
      <c r="C10" s="395">
        <f>+'WCSA via TAO'!C10</f>
        <v>45628</v>
      </c>
      <c r="D10" s="398">
        <f>C10+8</f>
        <v>45636</v>
      </c>
      <c r="E10" s="452" t="s">
        <v>223</v>
      </c>
      <c r="F10" s="452" t="s">
        <v>224</v>
      </c>
      <c r="G10" s="453">
        <v>45641</v>
      </c>
      <c r="H10" s="454">
        <f>G10+19</f>
        <v>45660</v>
      </c>
      <c r="I10" s="454">
        <f>G10+24</f>
        <v>45665</v>
      </c>
      <c r="J10" s="454">
        <f>G10+25</f>
        <v>45666</v>
      </c>
      <c r="K10" s="454">
        <f>G10+28</f>
        <v>45669</v>
      </c>
      <c r="L10" s="454">
        <f>G10+30</f>
        <v>45671</v>
      </c>
      <c r="M10" s="454">
        <f>G10+34</f>
        <v>45675</v>
      </c>
      <c r="N10" s="454">
        <f>M10+7</f>
        <v>45682</v>
      </c>
      <c r="O10" s="443" t="s">
        <v>58</v>
      </c>
    </row>
    <row r="11" spans="1:15" s="99" customFormat="1" ht="19.899999999999999" customHeight="1">
      <c r="A11" s="395" t="str">
        <f>+'WCSA via TAO'!A11</f>
        <v>KYOTO TOWER</v>
      </c>
      <c r="B11" s="395" t="str">
        <f>+'WCSA via TAO'!B11</f>
        <v>029E</v>
      </c>
      <c r="C11" s="395">
        <f>+'WCSA via TAO'!C11</f>
        <v>45635</v>
      </c>
      <c r="D11" s="398">
        <f>C11+8</f>
        <v>45643</v>
      </c>
      <c r="E11" s="452" t="s">
        <v>225</v>
      </c>
      <c r="F11" s="452" t="s">
        <v>226</v>
      </c>
      <c r="G11" s="453">
        <v>45644</v>
      </c>
      <c r="H11" s="453">
        <f>G11+19</f>
        <v>45663</v>
      </c>
      <c r="I11" s="453">
        <f>G11+24</f>
        <v>45668</v>
      </c>
      <c r="J11" s="453">
        <f>G11+25</f>
        <v>45669</v>
      </c>
      <c r="K11" s="453">
        <f>G11+28</f>
        <v>45672</v>
      </c>
      <c r="L11" s="453">
        <f>G11+30</f>
        <v>45674</v>
      </c>
      <c r="M11" s="453">
        <f>G11+34</f>
        <v>45678</v>
      </c>
      <c r="N11" s="453">
        <f>M11+7</f>
        <v>45685</v>
      </c>
      <c r="O11" s="443"/>
    </row>
    <row r="12" spans="1:15" s="99" customFormat="1" ht="19.899999999999999" customHeight="1">
      <c r="A12" s="395" t="str">
        <f>+'WCSA via TAO'!A12</f>
        <v>MERATUS JAYAGIRI</v>
      </c>
      <c r="B12" s="395" t="str">
        <f>+'WCSA via TAO'!B12</f>
        <v>039E</v>
      </c>
      <c r="C12" s="395">
        <f>+'WCSA via TAO'!C12</f>
        <v>45642</v>
      </c>
      <c r="D12" s="398">
        <f t="shared" ref="D12" si="0">C12+8</f>
        <v>45650</v>
      </c>
      <c r="E12" s="452" t="s">
        <v>227</v>
      </c>
      <c r="F12" s="452" t="s">
        <v>228</v>
      </c>
      <c r="G12" s="453">
        <f>+G11+7</f>
        <v>45651</v>
      </c>
      <c r="H12" s="453">
        <f t="shared" ref="H12" si="1">G12+19</f>
        <v>45670</v>
      </c>
      <c r="I12" s="453">
        <f t="shared" ref="I12" si="2">G12+24</f>
        <v>45675</v>
      </c>
      <c r="J12" s="453">
        <f t="shared" ref="J12" si="3">G12+25</f>
        <v>45676</v>
      </c>
      <c r="K12" s="453">
        <f t="shared" ref="K12" si="4">G12+28</f>
        <v>45679</v>
      </c>
      <c r="L12" s="453">
        <f t="shared" ref="L12" si="5">G12+30</f>
        <v>45681</v>
      </c>
      <c r="M12" s="453">
        <f t="shared" ref="M12" si="6">G12+34</f>
        <v>45685</v>
      </c>
      <c r="N12" s="453">
        <f t="shared" ref="N12" si="7">M12+7</f>
        <v>45692</v>
      </c>
      <c r="O12" s="443"/>
    </row>
    <row r="13" spans="1:15" s="99" customFormat="1" ht="19.899999999999999" customHeight="1">
      <c r="A13" s="395" t="str">
        <f>+'WCSA via TAO'!A13</f>
        <v>INSIGHT</v>
      </c>
      <c r="B13" s="395" t="str">
        <f>+'WCSA via TAO'!B13</f>
        <v>021E</v>
      </c>
      <c r="C13" s="395">
        <f>+'WCSA via TAO'!C13</f>
        <v>45649</v>
      </c>
      <c r="D13" s="398">
        <f t="shared" ref="D13" si="8">C13+8</f>
        <v>45657</v>
      </c>
      <c r="E13" s="452" t="s">
        <v>229</v>
      </c>
      <c r="F13" s="452" t="s">
        <v>230</v>
      </c>
      <c r="G13" s="453">
        <f>+G12+7</f>
        <v>45658</v>
      </c>
      <c r="H13" s="453">
        <f t="shared" ref="H13" si="9">G13+19</f>
        <v>45677</v>
      </c>
      <c r="I13" s="453">
        <f t="shared" ref="I13" si="10">G13+24</f>
        <v>45682</v>
      </c>
      <c r="J13" s="453">
        <f t="shared" ref="J13" si="11">G13+25</f>
        <v>45683</v>
      </c>
      <c r="K13" s="453">
        <f t="shared" ref="K13" si="12">G13+28</f>
        <v>45686</v>
      </c>
      <c r="L13" s="453">
        <f t="shared" ref="L13" si="13">G13+30</f>
        <v>45688</v>
      </c>
      <c r="M13" s="453">
        <f t="shared" ref="M13" si="14">G13+34</f>
        <v>45692</v>
      </c>
      <c r="N13" s="453">
        <f t="shared" ref="N13" si="15">M13+7</f>
        <v>45699</v>
      </c>
      <c r="O13" s="443"/>
    </row>
    <row r="14" spans="1:15" s="99" customFormat="1" ht="19.899999999999999" customHeight="1">
      <c r="A14" s="395" t="str">
        <f>+'WCSA via TAO'!A14</f>
        <v xml:space="preserve">HANSA FRESENBURG </v>
      </c>
      <c r="B14" s="395" t="str">
        <f>+'WCSA via TAO'!B14</f>
        <v>083E</v>
      </c>
      <c r="C14" s="395">
        <f>+'WCSA via TAO'!C14</f>
        <v>45656</v>
      </c>
      <c r="D14" s="398">
        <f t="shared" ref="D14" si="16">C14+8</f>
        <v>45664</v>
      </c>
      <c r="E14" s="452" t="s">
        <v>231</v>
      </c>
      <c r="F14" s="452" t="s">
        <v>232</v>
      </c>
      <c r="G14" s="453">
        <f>+G13+7</f>
        <v>45665</v>
      </c>
      <c r="H14" s="453">
        <f t="shared" ref="H14" si="17">G14+19</f>
        <v>45684</v>
      </c>
      <c r="I14" s="453">
        <f t="shared" ref="I14" si="18">G14+24</f>
        <v>45689</v>
      </c>
      <c r="J14" s="453">
        <f t="shared" ref="J14" si="19">G14+25</f>
        <v>45690</v>
      </c>
      <c r="K14" s="453">
        <f t="shared" ref="K14" si="20">G14+28</f>
        <v>45693</v>
      </c>
      <c r="L14" s="453">
        <f t="shared" ref="L14" si="21">G14+30</f>
        <v>45695</v>
      </c>
      <c r="M14" s="453">
        <f t="shared" ref="M14" si="22">G14+34</f>
        <v>45699</v>
      </c>
      <c r="N14" s="453">
        <f t="shared" ref="N14" si="23">M14+7</f>
        <v>45706</v>
      </c>
      <c r="O14" s="443"/>
    </row>
    <row r="15" spans="1:15" ht="15">
      <c r="A15" s="424"/>
      <c r="B15" s="424"/>
      <c r="C15" s="425"/>
      <c r="D15" s="425"/>
      <c r="E15" s="426"/>
      <c r="F15" s="426"/>
      <c r="G15" s="427"/>
      <c r="H15" s="427"/>
      <c r="I15" s="427"/>
      <c r="J15" s="427"/>
      <c r="K15" s="427"/>
      <c r="L15" s="427"/>
      <c r="M15" s="427"/>
      <c r="N15" s="427"/>
    </row>
    <row r="16" spans="1:15" ht="15">
      <c r="A16" s="67" t="s">
        <v>33</v>
      </c>
      <c r="B16" s="238"/>
      <c r="C16" s="68"/>
      <c r="D16" s="69"/>
      <c r="E16" s="230"/>
      <c r="F16" s="70"/>
      <c r="G16" s="70"/>
    </row>
    <row r="17" spans="1:14" ht="15">
      <c r="A17" s="123" t="s">
        <v>34</v>
      </c>
      <c r="B17" s="239"/>
      <c r="C17" s="75"/>
      <c r="D17" s="76"/>
      <c r="E17" s="230"/>
      <c r="F17" s="70"/>
      <c r="G17" s="70"/>
      <c r="H17" s="158"/>
      <c r="I17" s="158"/>
    </row>
    <row r="18" spans="1:14" ht="15">
      <c r="A18" s="108" t="s">
        <v>45</v>
      </c>
      <c r="B18" s="240"/>
      <c r="C18" s="78"/>
      <c r="D18" s="79"/>
      <c r="E18" s="231"/>
      <c r="F18" s="234"/>
      <c r="G18" s="118"/>
      <c r="H18" s="158"/>
      <c r="I18" s="158"/>
      <c r="N18" s="66" t="s">
        <v>32</v>
      </c>
    </row>
    <row r="19" spans="1:14" ht="15">
      <c r="A19" s="71"/>
      <c r="B19" s="241"/>
      <c r="C19" s="72"/>
      <c r="D19" s="73"/>
      <c r="E19" s="246"/>
      <c r="F19" s="273"/>
      <c r="G19" s="70"/>
    </row>
    <row r="20" spans="1:14" ht="15">
      <c r="A20" s="156" t="s">
        <v>93</v>
      </c>
      <c r="B20" s="109"/>
      <c r="C20" s="82"/>
      <c r="D20" s="83"/>
      <c r="E20" s="232"/>
      <c r="F20" s="233"/>
      <c r="G20" s="118"/>
      <c r="H20" s="158"/>
      <c r="I20" s="158"/>
    </row>
    <row r="21" spans="1:14" ht="15">
      <c r="A21" s="156" t="s">
        <v>92</v>
      </c>
      <c r="B21" s="242"/>
      <c r="C21" s="119"/>
      <c r="D21" s="111"/>
      <c r="E21" s="231"/>
      <c r="F21" s="234"/>
      <c r="G21" s="70"/>
      <c r="H21" s="158"/>
      <c r="I21" s="158"/>
    </row>
    <row r="22" spans="1:14" ht="15" thickBot="1"/>
    <row r="23" spans="1:14" ht="15.75" thickBot="1">
      <c r="A23" s="191" t="s">
        <v>54</v>
      </c>
      <c r="B23" s="243"/>
      <c r="C23" s="192"/>
      <c r="D23" s="192"/>
      <c r="E23" s="192"/>
      <c r="F23" s="274"/>
      <c r="G23" s="192"/>
      <c r="H23" s="192"/>
      <c r="I23" s="193"/>
    </row>
  </sheetData>
  <mergeCells count="8">
    <mergeCell ref="B1:N1"/>
    <mergeCell ref="B2:N2"/>
    <mergeCell ref="B3:N3"/>
    <mergeCell ref="B4:N4"/>
    <mergeCell ref="A8:B9"/>
    <mergeCell ref="H8:N8"/>
    <mergeCell ref="E8:F8"/>
    <mergeCell ref="E9:F9"/>
  </mergeCells>
  <phoneticPr fontId="11" type="noConversion"/>
  <hyperlinks>
    <hyperlink ref="A7" location="MENU!A1" display="BACK TO MENU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6"/>
  <sheetViews>
    <sheetView showGridLines="0" zoomScale="70" zoomScaleNormal="70" workbookViewId="0">
      <selection activeCell="F33" sqref="F33"/>
    </sheetView>
  </sheetViews>
  <sheetFormatPr defaultColWidth="8" defaultRowHeight="15"/>
  <cols>
    <col min="1" max="1" width="19.88671875" style="124" customWidth="1"/>
    <col min="2" max="2" width="10.88671875" style="126" customWidth="1"/>
    <col min="3" max="3" width="9" style="125" customWidth="1"/>
    <col min="4" max="4" width="9.21875" style="124" customWidth="1"/>
    <col min="5" max="5" width="25.109375" style="126" bestFit="1" customWidth="1"/>
    <col min="6" max="6" width="13.77734375" style="126" customWidth="1"/>
    <col min="7" max="7" width="15.6640625" style="126" bestFit="1" customWidth="1"/>
    <col min="8" max="8" width="8.88671875" style="124" bestFit="1" customWidth="1"/>
    <col min="9" max="9" width="12.109375" style="124" customWidth="1"/>
    <col min="10" max="10" width="14.6640625" style="124" bestFit="1" customWidth="1"/>
    <col min="11" max="11" width="18" style="124" bestFit="1" customWidth="1"/>
    <col min="12" max="16" width="9" style="287" customWidth="1"/>
    <col min="17" max="17" width="10" style="287" customWidth="1"/>
    <col min="18" max="18" width="14" style="287" customWidth="1"/>
    <col min="19" max="19" width="8.6640625" style="124" bestFit="1" customWidth="1"/>
    <col min="20" max="16384" width="8" style="124"/>
  </cols>
  <sheetData>
    <row r="1" spans="1:21" ht="18">
      <c r="B1" s="610" t="s">
        <v>0</v>
      </c>
      <c r="C1" s="610"/>
      <c r="D1" s="610"/>
      <c r="E1" s="610"/>
      <c r="F1" s="610"/>
      <c r="G1" s="610"/>
      <c r="H1" s="610"/>
      <c r="I1" s="610"/>
      <c r="J1" s="610"/>
      <c r="K1" s="610"/>
      <c r="S1" s="128"/>
    </row>
    <row r="2" spans="1:21" ht="18">
      <c r="B2" s="609" t="s">
        <v>101</v>
      </c>
      <c r="C2" s="609"/>
      <c r="D2" s="609"/>
      <c r="E2" s="609"/>
      <c r="F2" s="609"/>
      <c r="G2" s="609"/>
      <c r="H2" s="609"/>
      <c r="I2" s="609"/>
      <c r="J2" s="609"/>
      <c r="K2" s="609"/>
      <c r="S2" s="128"/>
    </row>
    <row r="3" spans="1:21" ht="18">
      <c r="B3" s="575" t="s">
        <v>76</v>
      </c>
      <c r="C3" s="575"/>
      <c r="D3" s="575"/>
      <c r="E3" s="575"/>
      <c r="F3" s="575"/>
      <c r="G3" s="575"/>
      <c r="H3" s="575"/>
      <c r="I3" s="575"/>
      <c r="J3" s="575"/>
      <c r="K3" s="575"/>
      <c r="L3" s="286"/>
      <c r="S3" s="131"/>
    </row>
    <row r="4" spans="1:21" ht="15.75" customHeight="1"/>
    <row r="5" spans="1:21">
      <c r="A5" s="195" t="s">
        <v>14</v>
      </c>
    </row>
    <row r="6" spans="1:21" ht="18" customHeight="1">
      <c r="A6" s="611" t="s">
        <v>115</v>
      </c>
      <c r="B6" s="612"/>
      <c r="C6" s="515" t="s">
        <v>17</v>
      </c>
      <c r="D6" s="260" t="s">
        <v>18</v>
      </c>
      <c r="E6" s="615" t="s">
        <v>19</v>
      </c>
      <c r="F6" s="616"/>
      <c r="G6" s="338" t="s">
        <v>60</v>
      </c>
      <c r="H6" s="618" t="s">
        <v>18</v>
      </c>
      <c r="I6" s="619"/>
      <c r="J6" s="619"/>
      <c r="K6" s="619"/>
      <c r="L6" s="619"/>
      <c r="M6" s="619"/>
      <c r="N6" s="619"/>
      <c r="O6" s="619"/>
      <c r="P6" s="619"/>
      <c r="Q6" s="619"/>
      <c r="R6" s="620"/>
    </row>
    <row r="7" spans="1:21" s="291" customFormat="1" ht="70.5" customHeight="1">
      <c r="A7" s="613"/>
      <c r="B7" s="614"/>
      <c r="C7" s="472" t="s">
        <v>21</v>
      </c>
      <c r="D7" s="394" t="s">
        <v>61</v>
      </c>
      <c r="E7" s="617" t="s">
        <v>23</v>
      </c>
      <c r="F7" s="617"/>
      <c r="G7" s="339" t="s">
        <v>18</v>
      </c>
      <c r="H7" s="288" t="s">
        <v>77</v>
      </c>
      <c r="I7" s="289" t="s">
        <v>78</v>
      </c>
      <c r="J7" s="290" t="s">
        <v>79</v>
      </c>
      <c r="K7" s="290" t="s">
        <v>102</v>
      </c>
      <c r="L7" s="421" t="s">
        <v>81</v>
      </c>
      <c r="M7" s="421" t="s">
        <v>82</v>
      </c>
      <c r="N7" s="272" t="s">
        <v>83</v>
      </c>
      <c r="O7" s="272" t="s">
        <v>84</v>
      </c>
      <c r="P7" s="272" t="s">
        <v>85</v>
      </c>
      <c r="Q7" s="272" t="s">
        <v>86</v>
      </c>
      <c r="R7" s="272" t="s">
        <v>87</v>
      </c>
    </row>
    <row r="8" spans="1:21" ht="18" customHeight="1">
      <c r="A8" s="469"/>
      <c r="B8" s="470"/>
      <c r="C8" s="473"/>
      <c r="D8" s="475"/>
      <c r="E8" s="500" t="s">
        <v>134</v>
      </c>
      <c r="F8" s="455" t="s">
        <v>135</v>
      </c>
      <c r="G8" s="456">
        <v>45633</v>
      </c>
      <c r="H8" s="456">
        <f>G8+15</f>
        <v>45648</v>
      </c>
      <c r="I8" s="457" t="s">
        <v>31</v>
      </c>
      <c r="J8" s="457" t="s">
        <v>31</v>
      </c>
      <c r="K8" s="457" t="s">
        <v>31</v>
      </c>
      <c r="L8" s="457" t="s">
        <v>31</v>
      </c>
      <c r="M8" s="457" t="s">
        <v>31</v>
      </c>
      <c r="N8" s="457" t="s">
        <v>31</v>
      </c>
      <c r="O8" s="457" t="s">
        <v>31</v>
      </c>
      <c r="P8" s="457" t="s">
        <v>31</v>
      </c>
      <c r="Q8" s="457" t="s">
        <v>31</v>
      </c>
      <c r="R8" s="457" t="s">
        <v>31</v>
      </c>
      <c r="S8" s="178" t="s">
        <v>125</v>
      </c>
      <c r="T8" s="571"/>
      <c r="U8"/>
    </row>
    <row r="9" spans="1:21" ht="18" customHeight="1">
      <c r="A9" s="467"/>
      <c r="B9" s="468"/>
      <c r="C9" s="345"/>
      <c r="D9" s="476"/>
      <c r="E9" s="390" t="s">
        <v>241</v>
      </c>
      <c r="F9" s="336" t="s">
        <v>242</v>
      </c>
      <c r="G9" s="305">
        <v>45634</v>
      </c>
      <c r="H9" s="306">
        <f>+G9+18</f>
        <v>45652</v>
      </c>
      <c r="I9" s="306" t="s">
        <v>31</v>
      </c>
      <c r="J9" s="305" t="s">
        <v>31</v>
      </c>
      <c r="K9" s="305" t="s">
        <v>31</v>
      </c>
      <c r="L9" s="305" t="s">
        <v>31</v>
      </c>
      <c r="M9" s="305" t="s">
        <v>31</v>
      </c>
      <c r="N9" s="305" t="s">
        <v>31</v>
      </c>
      <c r="O9" s="305" t="s">
        <v>31</v>
      </c>
      <c r="P9" s="305" t="s">
        <v>31</v>
      </c>
      <c r="Q9" s="305" t="s">
        <v>31</v>
      </c>
      <c r="R9" s="305" t="s">
        <v>31</v>
      </c>
      <c r="S9" s="143" t="s">
        <v>126</v>
      </c>
      <c r="T9"/>
      <c r="U9"/>
    </row>
    <row r="10" spans="1:21" ht="18" customHeight="1">
      <c r="A10" s="340" t="s">
        <v>119</v>
      </c>
      <c r="B10" s="458" t="s">
        <v>133</v>
      </c>
      <c r="C10" s="431">
        <v>45630</v>
      </c>
      <c r="D10" s="477">
        <f>+C10+2</f>
        <v>45632</v>
      </c>
      <c r="E10" s="478" t="s">
        <v>138</v>
      </c>
      <c r="F10" s="403" t="s">
        <v>139</v>
      </c>
      <c r="G10" s="332">
        <v>45634</v>
      </c>
      <c r="H10" s="333" t="s">
        <v>31</v>
      </c>
      <c r="I10" s="332">
        <f>+G10+18</f>
        <v>45652</v>
      </c>
      <c r="J10" s="332">
        <f>+I10+9</f>
        <v>45661</v>
      </c>
      <c r="K10" s="332">
        <f>+J10+5</f>
        <v>45666</v>
      </c>
      <c r="L10" s="429" t="s">
        <v>31</v>
      </c>
      <c r="M10" s="334" t="s">
        <v>31</v>
      </c>
      <c r="N10" s="334" t="s">
        <v>31</v>
      </c>
      <c r="O10" s="334" t="s">
        <v>31</v>
      </c>
      <c r="P10" s="334" t="s">
        <v>31</v>
      </c>
      <c r="Q10" s="334" t="s">
        <v>31</v>
      </c>
      <c r="R10" s="334" t="s">
        <v>31</v>
      </c>
      <c r="S10" s="335" t="s">
        <v>127</v>
      </c>
      <c r="T10"/>
      <c r="U10"/>
    </row>
    <row r="11" spans="1:21" ht="18" customHeight="1">
      <c r="A11" s="486" t="s">
        <v>122</v>
      </c>
      <c r="B11" s="487" t="s">
        <v>170</v>
      </c>
      <c r="C11" s="489">
        <v>45628</v>
      </c>
      <c r="D11" s="490">
        <f>+C11+2</f>
        <v>45630</v>
      </c>
      <c r="E11" s="511" t="s">
        <v>140</v>
      </c>
      <c r="F11" s="323" t="s">
        <v>141</v>
      </c>
      <c r="G11" s="324">
        <v>45636</v>
      </c>
      <c r="H11" s="325" t="s">
        <v>31</v>
      </c>
      <c r="I11" s="325" t="s">
        <v>31</v>
      </c>
      <c r="J11" s="325" t="s">
        <v>31</v>
      </c>
      <c r="K11" s="325" t="s">
        <v>31</v>
      </c>
      <c r="L11" s="388" t="s">
        <v>31</v>
      </c>
      <c r="M11" s="326" t="s">
        <v>31</v>
      </c>
      <c r="N11" s="327">
        <f>+O11+2</f>
        <v>45663</v>
      </c>
      <c r="O11" s="327">
        <f>+G11+25</f>
        <v>45661</v>
      </c>
      <c r="P11" s="328" t="s">
        <v>31</v>
      </c>
      <c r="Q11" s="327">
        <f>+N11+2</f>
        <v>45665</v>
      </c>
      <c r="R11" s="325">
        <f>+Q11+2</f>
        <v>45667</v>
      </c>
      <c r="S11" s="285" t="s">
        <v>128</v>
      </c>
      <c r="T11"/>
      <c r="U11"/>
    </row>
    <row r="12" spans="1:21" ht="18" customHeight="1">
      <c r="C12" s="474"/>
      <c r="D12" s="414"/>
      <c r="E12" s="391" t="s">
        <v>31</v>
      </c>
      <c r="F12" s="389" t="s">
        <v>31</v>
      </c>
      <c r="G12" s="301">
        <v>45637</v>
      </c>
      <c r="H12" s="302" t="s">
        <v>31</v>
      </c>
      <c r="I12" s="302" t="s">
        <v>31</v>
      </c>
      <c r="J12" s="302" t="s">
        <v>31</v>
      </c>
      <c r="K12" s="302" t="s">
        <v>31</v>
      </c>
      <c r="L12" s="303">
        <f>+M12+3</f>
        <v>45668</v>
      </c>
      <c r="M12" s="303">
        <f>+N12+3</f>
        <v>45665</v>
      </c>
      <c r="N12" s="303">
        <f>+G12+25</f>
        <v>45662</v>
      </c>
      <c r="O12" s="304" t="s">
        <v>31</v>
      </c>
      <c r="P12" s="303">
        <f>G12+35</f>
        <v>45672</v>
      </c>
      <c r="Q12" s="304" t="s">
        <v>31</v>
      </c>
      <c r="R12" s="304" t="s">
        <v>31</v>
      </c>
      <c r="S12" s="280" t="s">
        <v>129</v>
      </c>
      <c r="T12"/>
      <c r="U12"/>
    </row>
    <row r="13" spans="1:21" s="404" customFormat="1" ht="18" customHeight="1">
      <c r="A13" s="469"/>
      <c r="B13" s="470"/>
      <c r="C13" s="473"/>
      <c r="D13" s="475"/>
      <c r="E13" s="479" t="s">
        <v>233</v>
      </c>
      <c r="F13" s="455" t="s">
        <v>234</v>
      </c>
      <c r="G13" s="456">
        <v>45643</v>
      </c>
      <c r="H13" s="565">
        <f>G13+15</f>
        <v>45658</v>
      </c>
      <c r="I13" s="566" t="s">
        <v>31</v>
      </c>
      <c r="J13" s="566" t="s">
        <v>31</v>
      </c>
      <c r="K13" s="566" t="s">
        <v>31</v>
      </c>
      <c r="L13" s="566" t="s">
        <v>31</v>
      </c>
      <c r="M13" s="566" t="s">
        <v>31</v>
      </c>
      <c r="N13" s="566" t="s">
        <v>31</v>
      </c>
      <c r="O13" s="566" t="s">
        <v>31</v>
      </c>
      <c r="P13" s="566" t="s">
        <v>31</v>
      </c>
      <c r="Q13" s="566" t="s">
        <v>31</v>
      </c>
      <c r="R13" s="566" t="s">
        <v>31</v>
      </c>
      <c r="S13" s="178" t="s">
        <v>125</v>
      </c>
      <c r="U13"/>
    </row>
    <row r="14" spans="1:21" ht="18" customHeight="1">
      <c r="A14" s="467"/>
      <c r="B14" s="468"/>
      <c r="C14" s="345"/>
      <c r="D14" s="476"/>
      <c r="E14" s="390" t="s">
        <v>243</v>
      </c>
      <c r="F14" s="336" t="s">
        <v>244</v>
      </c>
      <c r="G14" s="305">
        <f>G9+7</f>
        <v>45641</v>
      </c>
      <c r="H14" s="306">
        <f>+G14+18</f>
        <v>45659</v>
      </c>
      <c r="I14" s="306" t="s">
        <v>31</v>
      </c>
      <c r="J14" s="305" t="s">
        <v>31</v>
      </c>
      <c r="K14" s="305" t="s">
        <v>31</v>
      </c>
      <c r="L14" s="305" t="s">
        <v>31</v>
      </c>
      <c r="M14" s="305" t="s">
        <v>31</v>
      </c>
      <c r="N14" s="305" t="s">
        <v>31</v>
      </c>
      <c r="O14" s="305" t="s">
        <v>31</v>
      </c>
      <c r="P14" s="305" t="s">
        <v>31</v>
      </c>
      <c r="Q14" s="305" t="s">
        <v>31</v>
      </c>
      <c r="R14" s="305" t="s">
        <v>31</v>
      </c>
      <c r="S14" s="143" t="s">
        <v>126</v>
      </c>
      <c r="U14"/>
    </row>
    <row r="15" spans="1:21" ht="18" customHeight="1">
      <c r="A15" s="340" t="s">
        <v>117</v>
      </c>
      <c r="B15" s="458" t="s">
        <v>176</v>
      </c>
      <c r="C15" s="431">
        <f>+C10+7</f>
        <v>45637</v>
      </c>
      <c r="D15" s="477">
        <f>+C15+2</f>
        <v>45639</v>
      </c>
      <c r="E15" s="478" t="s">
        <v>249</v>
      </c>
      <c r="F15" s="403" t="s">
        <v>250</v>
      </c>
      <c r="G15" s="332">
        <f>+G10+7</f>
        <v>45641</v>
      </c>
      <c r="H15" s="333" t="s">
        <v>31</v>
      </c>
      <c r="I15" s="332">
        <f>+G15+18</f>
        <v>45659</v>
      </c>
      <c r="J15" s="332">
        <f>+I15+9</f>
        <v>45668</v>
      </c>
      <c r="K15" s="332">
        <f>+J15+5</f>
        <v>45673</v>
      </c>
      <c r="L15" s="429" t="s">
        <v>31</v>
      </c>
      <c r="M15" s="334" t="s">
        <v>31</v>
      </c>
      <c r="N15" s="334" t="s">
        <v>31</v>
      </c>
      <c r="O15" s="334" t="s">
        <v>31</v>
      </c>
      <c r="P15" s="334" t="s">
        <v>31</v>
      </c>
      <c r="Q15" s="334" t="s">
        <v>31</v>
      </c>
      <c r="R15" s="334" t="s">
        <v>31</v>
      </c>
      <c r="S15" s="335" t="s">
        <v>127</v>
      </c>
      <c r="U15"/>
    </row>
    <row r="16" spans="1:21" s="404" customFormat="1" ht="18" customHeight="1">
      <c r="A16" s="486" t="s">
        <v>118</v>
      </c>
      <c r="B16" s="487" t="s">
        <v>171</v>
      </c>
      <c r="C16" s="489">
        <f>C11+7</f>
        <v>45635</v>
      </c>
      <c r="D16" s="490">
        <f>+C16+2</f>
        <v>45637</v>
      </c>
      <c r="E16" s="511" t="s">
        <v>31</v>
      </c>
      <c r="F16" s="323" t="s">
        <v>31</v>
      </c>
      <c r="G16" s="324">
        <f>G11+7</f>
        <v>45643</v>
      </c>
      <c r="H16" s="325" t="s">
        <v>31</v>
      </c>
      <c r="I16" s="325" t="s">
        <v>31</v>
      </c>
      <c r="J16" s="325" t="s">
        <v>31</v>
      </c>
      <c r="K16" s="325" t="s">
        <v>31</v>
      </c>
      <c r="L16" s="388" t="s">
        <v>31</v>
      </c>
      <c r="M16" s="326" t="s">
        <v>31</v>
      </c>
      <c r="N16" s="327">
        <f>+O16+2</f>
        <v>45670</v>
      </c>
      <c r="O16" s="327">
        <f>+G16+25</f>
        <v>45668</v>
      </c>
      <c r="P16" s="328" t="s">
        <v>31</v>
      </c>
      <c r="Q16" s="327">
        <f>+N16+2</f>
        <v>45672</v>
      </c>
      <c r="R16" s="325">
        <f>+Q16+2</f>
        <v>45674</v>
      </c>
      <c r="S16" s="285" t="s">
        <v>128</v>
      </c>
      <c r="U16"/>
    </row>
    <row r="17" spans="1:21" ht="18" customHeight="1">
      <c r="C17" s="474"/>
      <c r="D17" s="414"/>
      <c r="E17" s="391" t="s">
        <v>261</v>
      </c>
      <c r="F17" s="389" t="s">
        <v>262</v>
      </c>
      <c r="G17" s="301">
        <f>G12+7</f>
        <v>45644</v>
      </c>
      <c r="H17" s="302" t="s">
        <v>31</v>
      </c>
      <c r="I17" s="302" t="s">
        <v>31</v>
      </c>
      <c r="J17" s="302" t="s">
        <v>31</v>
      </c>
      <c r="K17" s="302" t="s">
        <v>31</v>
      </c>
      <c r="L17" s="303">
        <f>+M17+3</f>
        <v>45675</v>
      </c>
      <c r="M17" s="303">
        <f>+N17+3</f>
        <v>45672</v>
      </c>
      <c r="N17" s="303">
        <f>+G17+25</f>
        <v>45669</v>
      </c>
      <c r="O17" s="304" t="s">
        <v>31</v>
      </c>
      <c r="P17" s="303">
        <f>G17+35</f>
        <v>45679</v>
      </c>
      <c r="Q17" s="304" t="s">
        <v>31</v>
      </c>
      <c r="R17" s="304" t="s">
        <v>31</v>
      </c>
      <c r="S17" s="280" t="s">
        <v>129</v>
      </c>
      <c r="T17"/>
      <c r="U17"/>
    </row>
    <row r="18" spans="1:21" ht="18" customHeight="1">
      <c r="A18" s="401"/>
      <c r="B18" s="470"/>
      <c r="C18" s="473"/>
      <c r="D18" s="475"/>
      <c r="E18" s="500" t="s">
        <v>235</v>
      </c>
      <c r="F18" s="455" t="s">
        <v>236</v>
      </c>
      <c r="G18" s="456">
        <v>45654</v>
      </c>
      <c r="H18" s="456">
        <f>G18+15</f>
        <v>45669</v>
      </c>
      <c r="I18" s="457" t="s">
        <v>31</v>
      </c>
      <c r="J18" s="457" t="s">
        <v>31</v>
      </c>
      <c r="K18" s="457" t="s">
        <v>31</v>
      </c>
      <c r="L18" s="457" t="s">
        <v>31</v>
      </c>
      <c r="M18" s="457" t="s">
        <v>31</v>
      </c>
      <c r="N18" s="457" t="s">
        <v>31</v>
      </c>
      <c r="O18" s="457" t="s">
        <v>31</v>
      </c>
      <c r="P18" s="457" t="s">
        <v>31</v>
      </c>
      <c r="Q18" s="457" t="s">
        <v>31</v>
      </c>
      <c r="R18" s="457" t="s">
        <v>31</v>
      </c>
      <c r="S18" s="178" t="s">
        <v>125</v>
      </c>
      <c r="U18"/>
    </row>
    <row r="19" spans="1:21" ht="18" customHeight="1">
      <c r="A19" s="467"/>
      <c r="B19" s="468"/>
      <c r="C19" s="345"/>
      <c r="D19" s="476"/>
      <c r="E19" s="390" t="s">
        <v>245</v>
      </c>
      <c r="F19" s="336" t="s">
        <v>137</v>
      </c>
      <c r="G19" s="305">
        <f>+G14+7</f>
        <v>45648</v>
      </c>
      <c r="H19" s="306">
        <f>+G19+18</f>
        <v>45666</v>
      </c>
      <c r="I19" s="306" t="s">
        <v>31</v>
      </c>
      <c r="J19" s="305" t="s">
        <v>31</v>
      </c>
      <c r="K19" s="305" t="s">
        <v>31</v>
      </c>
      <c r="L19" s="305" t="s">
        <v>31</v>
      </c>
      <c r="M19" s="305" t="s">
        <v>31</v>
      </c>
      <c r="N19" s="305" t="s">
        <v>31</v>
      </c>
      <c r="O19" s="305" t="s">
        <v>31</v>
      </c>
      <c r="P19" s="305" t="s">
        <v>31</v>
      </c>
      <c r="Q19" s="305" t="s">
        <v>31</v>
      </c>
      <c r="R19" s="305" t="s">
        <v>31</v>
      </c>
      <c r="S19" s="143" t="s">
        <v>126</v>
      </c>
      <c r="U19"/>
    </row>
    <row r="20" spans="1:21" ht="18" customHeight="1">
      <c r="A20" s="340" t="s">
        <v>119</v>
      </c>
      <c r="B20" s="430" t="s">
        <v>177</v>
      </c>
      <c r="C20" s="431">
        <f>+C15+7</f>
        <v>45644</v>
      </c>
      <c r="D20" s="477">
        <f>+C20+2</f>
        <v>45646</v>
      </c>
      <c r="E20" s="478" t="s">
        <v>251</v>
      </c>
      <c r="F20" s="403" t="s">
        <v>252</v>
      </c>
      <c r="G20" s="332">
        <f>+G15+7</f>
        <v>45648</v>
      </c>
      <c r="H20" s="333" t="s">
        <v>31</v>
      </c>
      <c r="I20" s="332">
        <f>+G20+18</f>
        <v>45666</v>
      </c>
      <c r="J20" s="332">
        <f>+I20+9</f>
        <v>45675</v>
      </c>
      <c r="K20" s="332">
        <f>+J20+5</f>
        <v>45680</v>
      </c>
      <c r="L20" s="429" t="s">
        <v>31</v>
      </c>
      <c r="M20" s="334" t="s">
        <v>31</v>
      </c>
      <c r="N20" s="334" t="s">
        <v>31</v>
      </c>
      <c r="O20" s="334" t="s">
        <v>31</v>
      </c>
      <c r="P20" s="334" t="s">
        <v>31</v>
      </c>
      <c r="Q20" s="334" t="s">
        <v>31</v>
      </c>
      <c r="R20" s="334" t="s">
        <v>31</v>
      </c>
      <c r="S20" s="335" t="s">
        <v>127</v>
      </c>
      <c r="U20"/>
    </row>
    <row r="21" spans="1:21" ht="18" customHeight="1">
      <c r="A21" s="486" t="s">
        <v>172</v>
      </c>
      <c r="B21" s="487" t="s">
        <v>173</v>
      </c>
      <c r="C21" s="489">
        <f>C16+7</f>
        <v>45642</v>
      </c>
      <c r="D21" s="490">
        <f>+C21+2</f>
        <v>45644</v>
      </c>
      <c r="E21" s="511" t="s">
        <v>257</v>
      </c>
      <c r="F21" s="542" t="s">
        <v>150</v>
      </c>
      <c r="G21" s="324">
        <v>45649</v>
      </c>
      <c r="H21" s="325" t="s">
        <v>31</v>
      </c>
      <c r="I21" s="325" t="s">
        <v>31</v>
      </c>
      <c r="J21" s="325" t="s">
        <v>31</v>
      </c>
      <c r="K21" s="325" t="s">
        <v>31</v>
      </c>
      <c r="L21" s="388" t="s">
        <v>31</v>
      </c>
      <c r="M21" s="326" t="s">
        <v>31</v>
      </c>
      <c r="N21" s="327">
        <f>+O21+2</f>
        <v>45676</v>
      </c>
      <c r="O21" s="327">
        <f>+G21+25</f>
        <v>45674</v>
      </c>
      <c r="P21" s="328" t="s">
        <v>31</v>
      </c>
      <c r="Q21" s="327">
        <f>+N21+2</f>
        <v>45678</v>
      </c>
      <c r="R21" s="325">
        <f>+Q21+2</f>
        <v>45680</v>
      </c>
      <c r="S21" s="285" t="s">
        <v>128</v>
      </c>
      <c r="U21"/>
    </row>
    <row r="22" spans="1:21" ht="18.600000000000001" customHeight="1">
      <c r="C22" s="474"/>
      <c r="D22" s="414"/>
      <c r="E22" s="391" t="s">
        <v>263</v>
      </c>
      <c r="F22" s="389" t="s">
        <v>264</v>
      </c>
      <c r="G22" s="301">
        <f>+G17+7</f>
        <v>45651</v>
      </c>
      <c r="H22" s="302" t="s">
        <v>31</v>
      </c>
      <c r="I22" s="302" t="s">
        <v>31</v>
      </c>
      <c r="J22" s="302" t="s">
        <v>31</v>
      </c>
      <c r="K22" s="302" t="s">
        <v>31</v>
      </c>
      <c r="L22" s="303">
        <f>+M22+3</f>
        <v>45682</v>
      </c>
      <c r="M22" s="303">
        <f>+N22+3</f>
        <v>45679</v>
      </c>
      <c r="N22" s="303">
        <f>+G22+25</f>
        <v>45676</v>
      </c>
      <c r="O22" s="304" t="s">
        <v>31</v>
      </c>
      <c r="P22" s="303">
        <f>G22+35</f>
        <v>45686</v>
      </c>
      <c r="Q22" s="304" t="s">
        <v>31</v>
      </c>
      <c r="R22" s="304" t="s">
        <v>31</v>
      </c>
      <c r="S22" s="280" t="s">
        <v>129</v>
      </c>
      <c r="U22"/>
    </row>
    <row r="23" spans="1:21" ht="18" customHeight="1">
      <c r="A23" s="432"/>
      <c r="B23" s="470"/>
      <c r="C23" s="473"/>
      <c r="D23" s="475"/>
      <c r="E23" s="480" t="s">
        <v>237</v>
      </c>
      <c r="F23" s="342" t="s">
        <v>238</v>
      </c>
      <c r="G23" s="456">
        <v>45655</v>
      </c>
      <c r="H23" s="315">
        <f>G23+15</f>
        <v>45670</v>
      </c>
      <c r="I23" s="316" t="s">
        <v>31</v>
      </c>
      <c r="J23" s="316" t="s">
        <v>31</v>
      </c>
      <c r="K23" s="316" t="s">
        <v>31</v>
      </c>
      <c r="L23" s="316" t="s">
        <v>31</v>
      </c>
      <c r="M23" s="316" t="s">
        <v>31</v>
      </c>
      <c r="N23" s="316" t="s">
        <v>31</v>
      </c>
      <c r="O23" s="316" t="s">
        <v>31</v>
      </c>
      <c r="P23" s="316" t="s">
        <v>31</v>
      </c>
      <c r="Q23" s="316" t="s">
        <v>31</v>
      </c>
      <c r="R23" s="316" t="s">
        <v>31</v>
      </c>
      <c r="S23" s="178" t="s">
        <v>125</v>
      </c>
      <c r="U23"/>
    </row>
    <row r="24" spans="1:21" ht="18" customHeight="1">
      <c r="A24" s="467"/>
      <c r="B24" s="468"/>
      <c r="C24" s="345"/>
      <c r="D24" s="476"/>
      <c r="E24" s="390" t="s">
        <v>246</v>
      </c>
      <c r="F24" s="336" t="s">
        <v>247</v>
      </c>
      <c r="G24" s="305">
        <f t="shared" ref="G23:G25" si="0">+G19+7</f>
        <v>45655</v>
      </c>
      <c r="H24" s="306">
        <f>+G24+18</f>
        <v>45673</v>
      </c>
      <c r="I24" s="306" t="s">
        <v>31</v>
      </c>
      <c r="J24" s="305" t="s">
        <v>31</v>
      </c>
      <c r="K24" s="305" t="s">
        <v>31</v>
      </c>
      <c r="L24" s="305" t="s">
        <v>31</v>
      </c>
      <c r="M24" s="305" t="s">
        <v>31</v>
      </c>
      <c r="N24" s="305" t="s">
        <v>31</v>
      </c>
      <c r="O24" s="305" t="s">
        <v>31</v>
      </c>
      <c r="P24" s="305" t="s">
        <v>31</v>
      </c>
      <c r="Q24" s="305" t="s">
        <v>31</v>
      </c>
      <c r="R24" s="305" t="s">
        <v>31</v>
      </c>
      <c r="S24" s="143" t="s">
        <v>126</v>
      </c>
      <c r="U24"/>
    </row>
    <row r="25" spans="1:21" ht="18" customHeight="1">
      <c r="A25" s="340" t="s">
        <v>117</v>
      </c>
      <c r="B25" s="458" t="s">
        <v>178</v>
      </c>
      <c r="C25" s="431">
        <f>+C20+7</f>
        <v>45651</v>
      </c>
      <c r="D25" s="477">
        <f>+C25+2</f>
        <v>45653</v>
      </c>
      <c r="E25" s="478" t="s">
        <v>253</v>
      </c>
      <c r="F25" s="524" t="s">
        <v>254</v>
      </c>
      <c r="G25" s="332">
        <f t="shared" si="0"/>
        <v>45655</v>
      </c>
      <c r="H25" s="333" t="s">
        <v>31</v>
      </c>
      <c r="I25" s="332">
        <f>+G25+18</f>
        <v>45673</v>
      </c>
      <c r="J25" s="332">
        <f>+I25+9</f>
        <v>45682</v>
      </c>
      <c r="K25" s="332">
        <f>+J25+5</f>
        <v>45687</v>
      </c>
      <c r="L25" s="429" t="s">
        <v>31</v>
      </c>
      <c r="M25" s="334" t="s">
        <v>31</v>
      </c>
      <c r="N25" s="334" t="s">
        <v>31</v>
      </c>
      <c r="O25" s="334" t="s">
        <v>31</v>
      </c>
      <c r="P25" s="334" t="s">
        <v>31</v>
      </c>
      <c r="Q25" s="334" t="s">
        <v>31</v>
      </c>
      <c r="R25" s="334" t="s">
        <v>31</v>
      </c>
      <c r="S25" s="335" t="s">
        <v>127</v>
      </c>
      <c r="U25"/>
    </row>
    <row r="26" spans="1:21" ht="18" customHeight="1">
      <c r="A26" s="486" t="s">
        <v>118</v>
      </c>
      <c r="B26" s="487" t="s">
        <v>174</v>
      </c>
      <c r="C26" s="489">
        <f>C21+7</f>
        <v>45649</v>
      </c>
      <c r="D26" s="490">
        <f>+C26+2</f>
        <v>45651</v>
      </c>
      <c r="E26" s="511" t="s">
        <v>258</v>
      </c>
      <c r="F26" s="323" t="s">
        <v>130</v>
      </c>
      <c r="G26" s="324">
        <f>G21+7</f>
        <v>45656</v>
      </c>
      <c r="H26" s="325">
        <f>G26+15</f>
        <v>45671</v>
      </c>
      <c r="I26" s="325" t="s">
        <v>31</v>
      </c>
      <c r="J26" s="325" t="s">
        <v>31</v>
      </c>
      <c r="K26" s="325" t="s">
        <v>31</v>
      </c>
      <c r="L26" s="388" t="s">
        <v>31</v>
      </c>
      <c r="M26" s="326" t="s">
        <v>31</v>
      </c>
      <c r="N26" s="327">
        <f>+O26+2</f>
        <v>45683</v>
      </c>
      <c r="O26" s="327">
        <f>+G26+25</f>
        <v>45681</v>
      </c>
      <c r="P26" s="328" t="s">
        <v>31</v>
      </c>
      <c r="Q26" s="327">
        <f>+N26+2</f>
        <v>45685</v>
      </c>
      <c r="R26" s="325">
        <f>+Q26+2</f>
        <v>45687</v>
      </c>
      <c r="S26" s="285" t="s">
        <v>128</v>
      </c>
      <c r="U26"/>
    </row>
    <row r="27" spans="1:21" ht="18.600000000000001" customHeight="1">
      <c r="A27" s="415"/>
      <c r="B27" s="471"/>
      <c r="C27" s="474"/>
      <c r="D27" s="414"/>
      <c r="E27" s="391" t="s">
        <v>265</v>
      </c>
      <c r="F27" s="389" t="s">
        <v>256</v>
      </c>
      <c r="G27" s="301">
        <f>+G22+7</f>
        <v>45658</v>
      </c>
      <c r="H27" s="302" t="s">
        <v>31</v>
      </c>
      <c r="I27" s="302" t="s">
        <v>31</v>
      </c>
      <c r="J27" s="302" t="s">
        <v>31</v>
      </c>
      <c r="K27" s="302" t="s">
        <v>31</v>
      </c>
      <c r="L27" s="303">
        <f>+M27+3</f>
        <v>45689</v>
      </c>
      <c r="M27" s="303">
        <f>+N27+3</f>
        <v>45686</v>
      </c>
      <c r="N27" s="303">
        <f>+G27+25</f>
        <v>45683</v>
      </c>
      <c r="O27" s="304" t="s">
        <v>31</v>
      </c>
      <c r="P27" s="303">
        <f>G27+35</f>
        <v>45693</v>
      </c>
      <c r="Q27" s="304" t="s">
        <v>31</v>
      </c>
      <c r="R27" s="304" t="s">
        <v>31</v>
      </c>
      <c r="S27" s="280" t="s">
        <v>129</v>
      </c>
      <c r="U27"/>
    </row>
    <row r="28" spans="1:21" ht="18" customHeight="1">
      <c r="A28" s="432"/>
      <c r="B28" s="470"/>
      <c r="C28" s="473"/>
      <c r="D28" s="475"/>
      <c r="E28" s="480" t="s">
        <v>239</v>
      </c>
      <c r="F28" s="342" t="s">
        <v>240</v>
      </c>
      <c r="G28" s="456">
        <f t="shared" ref="G28:G30" si="1">+G23+7</f>
        <v>45662</v>
      </c>
      <c r="H28" s="315">
        <f>G28+15</f>
        <v>45677</v>
      </c>
      <c r="I28" s="316" t="s">
        <v>31</v>
      </c>
      <c r="J28" s="316" t="s">
        <v>31</v>
      </c>
      <c r="K28" s="316" t="s">
        <v>31</v>
      </c>
      <c r="L28" s="316" t="s">
        <v>31</v>
      </c>
      <c r="M28" s="316" t="s">
        <v>31</v>
      </c>
      <c r="N28" s="316" t="s">
        <v>31</v>
      </c>
      <c r="O28" s="316" t="s">
        <v>31</v>
      </c>
      <c r="P28" s="316" t="s">
        <v>31</v>
      </c>
      <c r="Q28" s="316" t="s">
        <v>31</v>
      </c>
      <c r="R28" s="316" t="s">
        <v>31</v>
      </c>
      <c r="S28" s="178" t="s">
        <v>125</v>
      </c>
      <c r="U28"/>
    </row>
    <row r="29" spans="1:21" ht="18" customHeight="1">
      <c r="A29" s="467"/>
      <c r="B29" s="468"/>
      <c r="C29" s="345"/>
      <c r="D29" s="476"/>
      <c r="E29" s="390" t="s">
        <v>136</v>
      </c>
      <c r="F29" s="336" t="s">
        <v>248</v>
      </c>
      <c r="G29" s="305">
        <v>45303</v>
      </c>
      <c r="H29" s="306">
        <f>+G29+18</f>
        <v>45321</v>
      </c>
      <c r="I29" s="306" t="s">
        <v>31</v>
      </c>
      <c r="J29" s="305" t="s">
        <v>31</v>
      </c>
      <c r="K29" s="305" t="s">
        <v>31</v>
      </c>
      <c r="L29" s="305" t="s">
        <v>31</v>
      </c>
      <c r="M29" s="305" t="s">
        <v>31</v>
      </c>
      <c r="N29" s="305" t="s">
        <v>31</v>
      </c>
      <c r="O29" s="305" t="s">
        <v>31</v>
      </c>
      <c r="P29" s="305" t="s">
        <v>31</v>
      </c>
      <c r="Q29" s="305" t="s">
        <v>31</v>
      </c>
      <c r="R29" s="305" t="s">
        <v>31</v>
      </c>
      <c r="S29" s="143" t="s">
        <v>126</v>
      </c>
      <c r="U29"/>
    </row>
    <row r="30" spans="1:21" ht="18" customHeight="1">
      <c r="A30" s="340" t="s">
        <v>119</v>
      </c>
      <c r="B30" s="458" t="s">
        <v>179</v>
      </c>
      <c r="C30" s="431">
        <f>+C25+7</f>
        <v>45658</v>
      </c>
      <c r="D30" s="477">
        <f>+C30+2</f>
        <v>45660</v>
      </c>
      <c r="E30" s="478" t="s">
        <v>255</v>
      </c>
      <c r="F30" s="524" t="s">
        <v>256</v>
      </c>
      <c r="G30" s="332">
        <f t="shared" si="1"/>
        <v>45662</v>
      </c>
      <c r="H30" s="333" t="s">
        <v>31</v>
      </c>
      <c r="I30" s="332">
        <f>+G30+18</f>
        <v>45680</v>
      </c>
      <c r="J30" s="332">
        <f>+I30+9</f>
        <v>45689</v>
      </c>
      <c r="K30" s="332">
        <f>+J30+5</f>
        <v>45694</v>
      </c>
      <c r="L30" s="429" t="s">
        <v>31</v>
      </c>
      <c r="M30" s="334" t="s">
        <v>31</v>
      </c>
      <c r="N30" s="334" t="s">
        <v>31</v>
      </c>
      <c r="O30" s="334" t="s">
        <v>31</v>
      </c>
      <c r="P30" s="334" t="s">
        <v>31</v>
      </c>
      <c r="Q30" s="334" t="s">
        <v>31</v>
      </c>
      <c r="R30" s="334" t="s">
        <v>31</v>
      </c>
      <c r="S30" s="335" t="s">
        <v>127</v>
      </c>
      <c r="U30"/>
    </row>
    <row r="31" spans="1:21" ht="18" customHeight="1">
      <c r="A31" s="486" t="s">
        <v>122</v>
      </c>
      <c r="B31" s="487" t="s">
        <v>175</v>
      </c>
      <c r="C31" s="489">
        <f>C26+7</f>
        <v>45656</v>
      </c>
      <c r="D31" s="490">
        <f>+C31+2</f>
        <v>45658</v>
      </c>
      <c r="E31" s="511" t="s">
        <v>259</v>
      </c>
      <c r="F31" s="323" t="s">
        <v>260</v>
      </c>
      <c r="G31" s="324">
        <f>G26+7</f>
        <v>45663</v>
      </c>
      <c r="H31" s="325">
        <f>G31+15</f>
        <v>45678</v>
      </c>
      <c r="I31" s="325" t="s">
        <v>31</v>
      </c>
      <c r="J31" s="325" t="s">
        <v>31</v>
      </c>
      <c r="K31" s="325" t="s">
        <v>31</v>
      </c>
      <c r="L31" s="388" t="s">
        <v>31</v>
      </c>
      <c r="M31" s="326" t="s">
        <v>31</v>
      </c>
      <c r="N31" s="327">
        <f>+O31+2</f>
        <v>45690</v>
      </c>
      <c r="O31" s="327">
        <f>+G31+25</f>
        <v>45688</v>
      </c>
      <c r="P31" s="328" t="s">
        <v>31</v>
      </c>
      <c r="Q31" s="327">
        <f>+N31+2</f>
        <v>45692</v>
      </c>
      <c r="R31" s="325">
        <f>+Q31+2</f>
        <v>45694</v>
      </c>
      <c r="S31" s="285" t="s">
        <v>128</v>
      </c>
      <c r="U31"/>
    </row>
    <row r="32" spans="1:21" ht="18.600000000000001" customHeight="1">
      <c r="A32" s="415"/>
      <c r="B32" s="471"/>
      <c r="C32" s="474"/>
      <c r="D32" s="414"/>
      <c r="E32" s="391" t="s">
        <v>31</v>
      </c>
      <c r="F32" s="389" t="s">
        <v>31</v>
      </c>
      <c r="G32" s="301">
        <f>+G27+7</f>
        <v>45665</v>
      </c>
      <c r="H32" s="302" t="s">
        <v>31</v>
      </c>
      <c r="I32" s="302" t="s">
        <v>31</v>
      </c>
      <c r="J32" s="302" t="s">
        <v>31</v>
      </c>
      <c r="K32" s="302" t="s">
        <v>31</v>
      </c>
      <c r="L32" s="303">
        <f>+M32+3</f>
        <v>45696</v>
      </c>
      <c r="M32" s="303">
        <f>+N32+3</f>
        <v>45693</v>
      </c>
      <c r="N32" s="303">
        <f>+G32+25</f>
        <v>45690</v>
      </c>
      <c r="O32" s="304" t="s">
        <v>31</v>
      </c>
      <c r="P32" s="303">
        <f>G32+35</f>
        <v>45700</v>
      </c>
      <c r="Q32" s="304" t="s">
        <v>31</v>
      </c>
      <c r="R32" s="304" t="s">
        <v>31</v>
      </c>
      <c r="S32" s="280" t="s">
        <v>129</v>
      </c>
      <c r="U32"/>
    </row>
    <row r="33" spans="1:19" ht="18.600000000000001" customHeight="1">
      <c r="E33" s="433"/>
      <c r="F33" s="433"/>
      <c r="G33" s="434"/>
      <c r="H33" s="435"/>
      <c r="I33" s="435"/>
      <c r="J33" s="435"/>
      <c r="K33" s="435"/>
      <c r="L33" s="436"/>
      <c r="M33" s="436"/>
      <c r="N33" s="436"/>
      <c r="O33" s="437"/>
      <c r="P33" s="436"/>
      <c r="Q33" s="437"/>
      <c r="R33" s="437"/>
      <c r="S33" s="280"/>
    </row>
    <row r="34" spans="1:19" ht="18" customHeight="1">
      <c r="E34" s="433"/>
      <c r="F34" s="433"/>
      <c r="G34" s="434"/>
      <c r="H34" s="435"/>
      <c r="I34" s="435"/>
      <c r="J34" s="435"/>
      <c r="K34" s="435"/>
      <c r="L34" s="436"/>
      <c r="M34" s="436"/>
      <c r="N34" s="436"/>
      <c r="O34" s="437"/>
      <c r="P34" s="436"/>
      <c r="Q34" s="437"/>
      <c r="R34" s="437"/>
      <c r="S34" s="280"/>
    </row>
    <row r="35" spans="1:19" ht="18" customHeight="1">
      <c r="E35" s="433"/>
      <c r="F35" s="433"/>
      <c r="G35" s="434"/>
      <c r="H35" s="435"/>
      <c r="I35" s="435"/>
      <c r="J35" s="435"/>
      <c r="K35" s="435"/>
      <c r="L35" s="436"/>
      <c r="M35" s="436"/>
      <c r="N35" s="436"/>
      <c r="O35" s="437"/>
      <c r="P35" s="436"/>
      <c r="Q35" s="437"/>
      <c r="R35" s="437"/>
      <c r="S35" s="280"/>
    </row>
    <row r="36" spans="1:19" ht="18" customHeight="1">
      <c r="E36" s="433"/>
      <c r="F36" s="433"/>
      <c r="G36" s="434"/>
      <c r="H36" s="435"/>
      <c r="I36" s="435"/>
      <c r="J36" s="435"/>
      <c r="K36" s="435"/>
      <c r="L36" s="436"/>
      <c r="M36" s="436"/>
      <c r="N36" s="436"/>
      <c r="O36" s="437"/>
      <c r="P36" s="436"/>
      <c r="Q36" s="437"/>
      <c r="R36" s="437"/>
      <c r="S36" s="280"/>
    </row>
    <row r="37" spans="1:19" ht="18" customHeight="1">
      <c r="E37" s="433"/>
      <c r="F37" s="433"/>
      <c r="G37" s="434"/>
      <c r="H37" s="435"/>
      <c r="I37" s="435"/>
      <c r="J37" s="435"/>
      <c r="K37" s="435"/>
      <c r="L37" s="436"/>
      <c r="M37" s="436"/>
      <c r="N37" s="436"/>
      <c r="O37" s="437"/>
      <c r="P37" s="436"/>
      <c r="Q37" s="437"/>
      <c r="R37" s="437"/>
      <c r="S37" s="280"/>
    </row>
    <row r="39" spans="1:19">
      <c r="A39" s="179"/>
      <c r="B39" s="179"/>
      <c r="C39" s="171"/>
      <c r="D39" s="161"/>
      <c r="E39" s="161"/>
      <c r="F39" s="187"/>
      <c r="G39" s="161"/>
      <c r="H39" s="180"/>
      <c r="I39" s="163"/>
      <c r="J39" s="163"/>
      <c r="R39" s="163" t="s">
        <v>32</v>
      </c>
    </row>
    <row r="40" spans="1:19">
      <c r="A40" s="154" t="s">
        <v>33</v>
      </c>
      <c r="B40" s="256"/>
      <c r="C40" s="160"/>
      <c r="D40" s="161"/>
      <c r="E40" s="162"/>
      <c r="F40" s="263"/>
      <c r="G40" s="162"/>
      <c r="H40" s="162"/>
      <c r="J40" s="60"/>
      <c r="K40" s="60"/>
    </row>
    <row r="41" spans="1:19">
      <c r="A41" s="346" t="s">
        <v>109</v>
      </c>
      <c r="B41" s="343"/>
      <c r="C41" s="167"/>
      <c r="D41" s="165"/>
      <c r="E41" s="80"/>
      <c r="F41" s="231"/>
      <c r="G41" s="168"/>
      <c r="H41" s="168"/>
      <c r="J41" s="60"/>
      <c r="K41" s="60"/>
      <c r="S41" s="60"/>
    </row>
    <row r="42" spans="1:19">
      <c r="A42" s="271" t="s">
        <v>73</v>
      </c>
      <c r="B42" s="257"/>
      <c r="C42" s="174"/>
      <c r="D42" s="165"/>
      <c r="E42" s="81"/>
      <c r="F42" s="265"/>
      <c r="G42" s="162"/>
      <c r="H42" s="162"/>
      <c r="J42" s="60"/>
      <c r="K42" s="60"/>
      <c r="S42" s="60"/>
    </row>
    <row r="43" spans="1:19">
      <c r="A43" s="1" t="s">
        <v>74</v>
      </c>
      <c r="B43" s="258"/>
      <c r="C43" s="174"/>
      <c r="D43" s="165"/>
      <c r="E43" s="81"/>
      <c r="F43" s="265"/>
      <c r="G43" s="162"/>
      <c r="H43" s="162"/>
      <c r="J43" s="60"/>
      <c r="K43" s="60"/>
      <c r="S43" s="60"/>
    </row>
    <row r="44" spans="1:19">
      <c r="A44" s="182"/>
      <c r="B44" s="258"/>
      <c r="C44" s="174"/>
      <c r="D44" s="165"/>
      <c r="E44" s="81"/>
      <c r="F44" s="265"/>
      <c r="G44" s="162"/>
      <c r="H44" s="162"/>
      <c r="J44" s="60"/>
      <c r="K44" s="60"/>
      <c r="S44" s="60"/>
    </row>
    <row r="45" spans="1:19">
      <c r="A45" s="156" t="s">
        <v>93</v>
      </c>
      <c r="B45" s="169"/>
      <c r="C45" s="175"/>
      <c r="D45" s="170"/>
      <c r="E45" s="171"/>
      <c r="F45" s="266"/>
      <c r="G45" s="168"/>
      <c r="H45" s="168"/>
      <c r="J45" s="60"/>
      <c r="K45" s="60"/>
      <c r="S45" s="60"/>
    </row>
    <row r="46" spans="1:19">
      <c r="A46" s="156" t="s">
        <v>92</v>
      </c>
      <c r="B46" s="259"/>
      <c r="C46" s="173"/>
      <c r="D46" s="176"/>
      <c r="E46" s="80"/>
      <c r="F46" s="231"/>
      <c r="G46" s="162"/>
      <c r="H46" s="162"/>
      <c r="J46" s="60"/>
      <c r="K46" s="60"/>
      <c r="S46" s="60"/>
    </row>
  </sheetData>
  <mergeCells count="7">
    <mergeCell ref="B3:K3"/>
    <mergeCell ref="B2:K2"/>
    <mergeCell ref="B1:K1"/>
    <mergeCell ref="A6:B7"/>
    <mergeCell ref="E6:F6"/>
    <mergeCell ref="E7:F7"/>
    <mergeCell ref="H6:R6"/>
  </mergeCells>
  <hyperlinks>
    <hyperlink ref="A5" location="MENU!A1" display="BACK TO MENU"/>
  </hyperlinks>
  <printOptions horizontalCentered="1" verticalCentered="1"/>
  <pageMargins left="0" right="0" top="0" bottom="0" header="0" footer="0"/>
  <pageSetup paperSize="9" scale="72" orientation="landscape" horizontalDpi="204" verticalDpi="196" r:id="rId1"/>
  <headerFooter alignWithMargins="0">
    <oddHeader xml:space="preserve">&amp;L
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GridLines="0" zoomScale="70" zoomScaleNormal="70" workbookViewId="0">
      <selection activeCell="F25" sqref="F25"/>
    </sheetView>
  </sheetViews>
  <sheetFormatPr defaultColWidth="8" defaultRowHeight="14.25"/>
  <cols>
    <col min="1" max="1" width="20.77734375" style="124" customWidth="1"/>
    <col min="2" max="2" width="11.33203125" style="124" bestFit="1" customWidth="1"/>
    <col min="3" max="3" width="15.77734375" style="125" bestFit="1" customWidth="1"/>
    <col min="4" max="4" width="15.77734375" style="124" bestFit="1" customWidth="1"/>
    <col min="5" max="5" width="33.6640625" style="126" customWidth="1"/>
    <col min="6" max="6" width="12.44140625" style="124" customWidth="1"/>
    <col min="7" max="7" width="14.77734375" style="126" customWidth="1"/>
    <col min="8" max="8" width="12.88671875" style="124" customWidth="1"/>
    <col min="9" max="9" width="8.21875" style="124" bestFit="1" customWidth="1"/>
    <col min="10" max="10" width="8.6640625" style="124" bestFit="1" customWidth="1"/>
    <col min="11" max="11" width="12.33203125" style="124" bestFit="1" customWidth="1"/>
    <col min="12" max="12" width="13.6640625" style="124" bestFit="1" customWidth="1"/>
    <col min="13" max="13" width="13.77734375" style="124" bestFit="1" customWidth="1"/>
    <col min="14" max="14" width="15.109375" style="124" bestFit="1" customWidth="1"/>
    <col min="15" max="15" width="12.77734375" style="127" bestFit="1" customWidth="1"/>
    <col min="16" max="16" width="10" style="124" bestFit="1" customWidth="1"/>
    <col min="17" max="17" width="8.77734375" style="124" bestFit="1" customWidth="1"/>
    <col min="18" max="18" width="10.109375" style="124" customWidth="1"/>
    <col min="19" max="19" width="14.77734375" style="124" bestFit="1" customWidth="1"/>
    <col min="20" max="20" width="8.44140625" style="124" bestFit="1" customWidth="1"/>
    <col min="21" max="16384" width="8" style="124"/>
  </cols>
  <sheetData>
    <row r="1" spans="1:20" ht="18">
      <c r="B1" s="610" t="s">
        <v>0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128"/>
    </row>
    <row r="2" spans="1:20" ht="18">
      <c r="B2" s="609" t="s">
        <v>59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128"/>
    </row>
    <row r="3" spans="1:20" ht="15">
      <c r="A3" s="129"/>
      <c r="E3" s="130"/>
      <c r="F3" s="131"/>
      <c r="G3" s="130"/>
      <c r="H3" s="130"/>
      <c r="I3" s="130"/>
      <c r="J3" s="131"/>
      <c r="L3" s="130"/>
      <c r="M3" s="151"/>
      <c r="O3" s="124"/>
      <c r="S3" s="128"/>
    </row>
    <row r="4" spans="1:20" ht="15">
      <c r="B4" s="128"/>
      <c r="C4" s="132"/>
      <c r="D4" s="128"/>
      <c r="E4" s="133"/>
      <c r="F4" s="247"/>
      <c r="G4" s="134"/>
      <c r="H4" s="135"/>
      <c r="I4" s="135"/>
      <c r="J4" s="128"/>
      <c r="K4" s="128"/>
      <c r="L4" s="128"/>
      <c r="M4" s="128"/>
      <c r="N4" s="136"/>
      <c r="O4" s="137"/>
      <c r="P4" s="136"/>
      <c r="Q4" s="136"/>
      <c r="R4" s="136"/>
    </row>
    <row r="5" spans="1:20" ht="15">
      <c r="A5" s="195"/>
      <c r="B5" s="128"/>
      <c r="C5" s="132"/>
      <c r="D5" s="128"/>
      <c r="E5" s="133"/>
      <c r="F5" s="247"/>
      <c r="G5" s="134"/>
      <c r="H5" s="135"/>
      <c r="I5" s="135"/>
      <c r="J5" s="128"/>
      <c r="K5" s="128"/>
      <c r="L5" s="128"/>
      <c r="M5" s="128"/>
      <c r="N5" s="136"/>
      <c r="O5" s="137"/>
      <c r="P5" s="136"/>
      <c r="Q5" s="136"/>
      <c r="R5" s="136"/>
    </row>
    <row r="6" spans="1:20" ht="15">
      <c r="A6" s="195"/>
      <c r="B6" s="128"/>
      <c r="C6" s="132"/>
      <c r="D6" s="128"/>
      <c r="E6" s="133"/>
      <c r="F6" s="247"/>
      <c r="G6" s="134"/>
      <c r="H6" s="135"/>
      <c r="I6" s="135"/>
      <c r="J6" s="128"/>
      <c r="K6" s="128"/>
      <c r="L6" s="128"/>
      <c r="M6" s="128"/>
      <c r="N6" s="136"/>
      <c r="O6" s="137"/>
      <c r="P6" s="136"/>
      <c r="Q6" s="136"/>
      <c r="R6" s="136"/>
    </row>
    <row r="7" spans="1:20" ht="15">
      <c r="A7" s="195" t="s">
        <v>14</v>
      </c>
      <c r="B7" s="128"/>
      <c r="C7" s="132"/>
      <c r="D7" s="128"/>
      <c r="E7" s="138"/>
      <c r="F7" s="128"/>
      <c r="G7" s="139"/>
      <c r="H7" s="128"/>
      <c r="I7" s="128"/>
      <c r="J7" s="128"/>
      <c r="K7" s="128"/>
      <c r="L7" s="128"/>
      <c r="O7" s="140"/>
      <c r="P7" s="141"/>
      <c r="Q7" s="142"/>
      <c r="R7" s="142"/>
    </row>
    <row r="8" spans="1:20" ht="18" customHeight="1">
      <c r="A8" s="611" t="s">
        <v>112</v>
      </c>
      <c r="B8" s="612"/>
      <c r="C8" s="516" t="s">
        <v>17</v>
      </c>
      <c r="D8" s="260" t="s">
        <v>18</v>
      </c>
      <c r="E8" s="616" t="s">
        <v>19</v>
      </c>
      <c r="F8" s="616"/>
      <c r="G8" s="338" t="s">
        <v>60</v>
      </c>
      <c r="H8" s="619" t="s">
        <v>18</v>
      </c>
      <c r="I8" s="619"/>
      <c r="J8" s="619"/>
      <c r="K8" s="619"/>
      <c r="L8" s="619"/>
      <c r="M8" s="619"/>
      <c r="N8" s="619"/>
      <c r="O8" s="619"/>
      <c r="P8" s="619"/>
      <c r="Q8" s="619"/>
      <c r="R8" s="620"/>
    </row>
    <row r="9" spans="1:20" ht="18" customHeight="1">
      <c r="A9" s="613"/>
      <c r="B9" s="621"/>
      <c r="C9" s="413" t="s">
        <v>21</v>
      </c>
      <c r="D9" s="255" t="s">
        <v>61</v>
      </c>
      <c r="E9" s="622" t="s">
        <v>23</v>
      </c>
      <c r="F9" s="622"/>
      <c r="G9" s="251" t="s">
        <v>18</v>
      </c>
      <c r="H9" s="284" t="s">
        <v>62</v>
      </c>
      <c r="I9" s="252" t="s">
        <v>63</v>
      </c>
      <c r="J9" s="284" t="s">
        <v>64</v>
      </c>
      <c r="K9" s="252" t="s">
        <v>65</v>
      </c>
      <c r="L9" s="284" t="s">
        <v>66</v>
      </c>
      <c r="M9" s="252" t="s">
        <v>67</v>
      </c>
      <c r="N9" s="284" t="s">
        <v>68</v>
      </c>
      <c r="O9" s="251" t="s">
        <v>69</v>
      </c>
      <c r="P9" s="284" t="s">
        <v>70</v>
      </c>
      <c r="Q9" s="252" t="s">
        <v>71</v>
      </c>
      <c r="R9" s="253" t="s">
        <v>72</v>
      </c>
    </row>
    <row r="10" spans="1:20" ht="18" customHeight="1">
      <c r="A10" s="402"/>
      <c r="B10" s="402"/>
      <c r="C10" s="345"/>
      <c r="D10" s="345"/>
      <c r="E10" s="321"/>
      <c r="F10" s="322"/>
      <c r="G10" s="307"/>
      <c r="H10" s="308"/>
      <c r="I10" s="309"/>
      <c r="J10" s="308"/>
      <c r="K10" s="309"/>
      <c r="L10" s="308"/>
      <c r="M10" s="310"/>
      <c r="N10" s="310"/>
      <c r="O10" s="293"/>
      <c r="P10" s="310"/>
      <c r="Q10" s="254"/>
      <c r="R10" s="311"/>
      <c r="S10" s="250"/>
    </row>
    <row r="11" spans="1:20" ht="18" customHeight="1">
      <c r="A11" s="340" t="str">
        <f>+'S.AFRICA via SIN'!A10</f>
        <v>SAN LORENZO</v>
      </c>
      <c r="B11" s="430" t="str">
        <f>+'S.AFRICA via SIN'!B10</f>
        <v>271S</v>
      </c>
      <c r="C11" s="431">
        <f>+'S.AFRICA via SIN'!C10</f>
        <v>45630</v>
      </c>
      <c r="D11" s="477">
        <f>C11+2</f>
        <v>45632</v>
      </c>
      <c r="E11" s="390" t="s">
        <v>266</v>
      </c>
      <c r="F11" s="336" t="s">
        <v>267</v>
      </c>
      <c r="G11" s="312">
        <v>45635</v>
      </c>
      <c r="H11" s="313">
        <f>G11+23</f>
        <v>45658</v>
      </c>
      <c r="I11" s="312" t="s">
        <v>31</v>
      </c>
      <c r="J11" s="313">
        <f>G11+24</f>
        <v>45659</v>
      </c>
      <c r="K11" s="314">
        <f>G11+26</f>
        <v>45661</v>
      </c>
      <c r="L11" s="313">
        <f>G11+27</f>
        <v>45662</v>
      </c>
      <c r="M11" s="306">
        <f>G11+30</f>
        <v>45665</v>
      </c>
      <c r="N11" s="306">
        <f>G11+32</f>
        <v>45667</v>
      </c>
      <c r="O11" s="294">
        <f>G11+36</f>
        <v>45671</v>
      </c>
      <c r="P11" s="305" t="s">
        <v>31</v>
      </c>
      <c r="Q11" s="312" t="s">
        <v>31</v>
      </c>
      <c r="R11" s="312" t="s">
        <v>31</v>
      </c>
      <c r="S11" s="143" t="s">
        <v>89</v>
      </c>
    </row>
    <row r="12" spans="1:20" ht="18" customHeight="1">
      <c r="A12" s="491" t="str">
        <f>+'S.AFRICA via SIN'!A11</f>
        <v>AN HAI</v>
      </c>
      <c r="B12" s="492" t="str">
        <f>+'S.AFRICA via SIN'!B11</f>
        <v>029S</v>
      </c>
      <c r="C12" s="493">
        <f>+'S.AFRICA via SIN'!C11</f>
        <v>45628</v>
      </c>
      <c r="D12" s="488">
        <f>+'S.AFRICA via SIN'!D11</f>
        <v>45630</v>
      </c>
      <c r="E12" s="416" t="s">
        <v>142</v>
      </c>
      <c r="F12" s="502" t="s">
        <v>143</v>
      </c>
      <c r="G12" s="505">
        <v>45635</v>
      </c>
      <c r="H12" s="297" t="s">
        <v>31</v>
      </c>
      <c r="I12" s="296">
        <f>G12+24</f>
        <v>45659</v>
      </c>
      <c r="J12" s="298">
        <f>G12+26</f>
        <v>45661</v>
      </c>
      <c r="K12" s="296">
        <f>G12+28</f>
        <v>45663</v>
      </c>
      <c r="L12" s="298">
        <f>G12+29</f>
        <v>45664</v>
      </c>
      <c r="M12" s="299" t="s">
        <v>31</v>
      </c>
      <c r="N12" s="299" t="s">
        <v>31</v>
      </c>
      <c r="O12" s="299" t="s">
        <v>31</v>
      </c>
      <c r="P12" s="299" t="s">
        <v>31</v>
      </c>
      <c r="Q12" s="296">
        <f>G12+30</f>
        <v>45665</v>
      </c>
      <c r="R12" s="300">
        <f>G12+29</f>
        <v>45664</v>
      </c>
      <c r="S12" s="283" t="s">
        <v>90</v>
      </c>
      <c r="T12"/>
    </row>
    <row r="13" spans="1:20" ht="18" customHeight="1">
      <c r="A13" s="402"/>
      <c r="B13" s="402"/>
      <c r="C13" s="345"/>
      <c r="D13" s="345"/>
      <c r="E13" s="459"/>
      <c r="F13" s="503"/>
      <c r="G13" s="460"/>
      <c r="H13" s="464"/>
      <c r="I13" s="461"/>
      <c r="J13" s="461"/>
      <c r="K13" s="461"/>
      <c r="L13" s="461"/>
      <c r="M13" s="461"/>
      <c r="N13" s="461"/>
      <c r="O13" s="462"/>
      <c r="P13" s="461"/>
      <c r="Q13" s="463"/>
      <c r="R13" s="464"/>
      <c r="S13" s="250"/>
    </row>
    <row r="14" spans="1:20" ht="18" customHeight="1">
      <c r="A14" s="340" t="str">
        <f>+'S.AFRICA via SIN'!A15</f>
        <v>CAPE FAWLEY</v>
      </c>
      <c r="B14" s="430" t="str">
        <f>+'S.AFRICA via SIN'!B15</f>
        <v>137S</v>
      </c>
      <c r="C14" s="431">
        <f>+'S.AFRICA via SIN'!C15</f>
        <v>45637</v>
      </c>
      <c r="D14" s="477">
        <f>C14+2</f>
        <v>45639</v>
      </c>
      <c r="E14" s="390" t="s">
        <v>268</v>
      </c>
      <c r="F14" s="336" t="s">
        <v>269</v>
      </c>
      <c r="G14" s="312">
        <f>+G11+7</f>
        <v>45642</v>
      </c>
      <c r="H14" s="313">
        <f>G14+23</f>
        <v>45665</v>
      </c>
      <c r="I14" s="312" t="s">
        <v>31</v>
      </c>
      <c r="J14" s="313">
        <f>G14+24</f>
        <v>45666</v>
      </c>
      <c r="K14" s="314">
        <f>G14+26</f>
        <v>45668</v>
      </c>
      <c r="L14" s="313">
        <f>G14+27</f>
        <v>45669</v>
      </c>
      <c r="M14" s="306">
        <f>G14+30</f>
        <v>45672</v>
      </c>
      <c r="N14" s="306">
        <f>G14+32</f>
        <v>45674</v>
      </c>
      <c r="O14" s="294">
        <f>G14+36</f>
        <v>45678</v>
      </c>
      <c r="P14" s="305" t="s">
        <v>31</v>
      </c>
      <c r="Q14" s="312" t="s">
        <v>31</v>
      </c>
      <c r="R14" s="312" t="s">
        <v>31</v>
      </c>
      <c r="S14" s="143" t="s">
        <v>89</v>
      </c>
    </row>
    <row r="15" spans="1:20" ht="18" customHeight="1">
      <c r="A15" s="491" t="str">
        <f>+'S.AFRICA via SIN'!A16</f>
        <v>SINAR SUNDA</v>
      </c>
      <c r="B15" s="492" t="str">
        <f>+'S.AFRICA via SIN'!B16</f>
        <v>179S</v>
      </c>
      <c r="C15" s="493">
        <f>+'S.AFRICA via SIN'!C16</f>
        <v>45635</v>
      </c>
      <c r="D15" s="488">
        <f>+'S.AFRICA via SIN'!D16</f>
        <v>45637</v>
      </c>
      <c r="E15" s="416" t="s">
        <v>200</v>
      </c>
      <c r="F15" s="502" t="s">
        <v>276</v>
      </c>
      <c r="G15" s="505">
        <v>45640</v>
      </c>
      <c r="H15" s="297" t="s">
        <v>31</v>
      </c>
      <c r="I15" s="296">
        <f>G15+24</f>
        <v>45664</v>
      </c>
      <c r="J15" s="298">
        <f>G15+26</f>
        <v>45666</v>
      </c>
      <c r="K15" s="296">
        <f>G15+28</f>
        <v>45668</v>
      </c>
      <c r="L15" s="298">
        <f>G15+29</f>
        <v>45669</v>
      </c>
      <c r="M15" s="299" t="s">
        <v>31</v>
      </c>
      <c r="N15" s="299" t="s">
        <v>31</v>
      </c>
      <c r="O15" s="299" t="s">
        <v>31</v>
      </c>
      <c r="P15" s="299" t="s">
        <v>31</v>
      </c>
      <c r="Q15" s="296">
        <f>G15+30</f>
        <v>45670</v>
      </c>
      <c r="R15" s="300">
        <f>G15+29</f>
        <v>45669</v>
      </c>
      <c r="S15" s="283" t="s">
        <v>90</v>
      </c>
      <c r="T15"/>
    </row>
    <row r="16" spans="1:20" ht="18" customHeight="1">
      <c r="A16" s="402"/>
      <c r="B16" s="402"/>
      <c r="C16" s="345"/>
      <c r="D16" s="476"/>
      <c r="E16" s="459"/>
      <c r="F16" s="503"/>
      <c r="G16" s="504"/>
      <c r="H16" s="522"/>
      <c r="I16" s="461"/>
      <c r="J16" s="461"/>
      <c r="K16" s="461"/>
      <c r="L16" s="461"/>
      <c r="M16" s="461"/>
      <c r="N16" s="461"/>
      <c r="O16" s="462"/>
      <c r="P16" s="461"/>
      <c r="Q16" s="463"/>
      <c r="R16" s="464"/>
      <c r="S16" s="250"/>
    </row>
    <row r="17" spans="1:20" ht="18" customHeight="1">
      <c r="A17" s="340" t="str">
        <f>+'S.AFRICA via SIN'!A20</f>
        <v>SAN LORENZO</v>
      </c>
      <c r="B17" s="430" t="str">
        <f>+'S.AFRICA via SIN'!B20</f>
        <v>272S</v>
      </c>
      <c r="C17" s="431">
        <f>+'S.AFRICA via SIN'!C20</f>
        <v>45644</v>
      </c>
      <c r="D17" s="477">
        <f>C17+2</f>
        <v>45646</v>
      </c>
      <c r="E17" s="390" t="s">
        <v>270</v>
      </c>
      <c r="F17" s="336" t="s">
        <v>271</v>
      </c>
      <c r="G17" s="305">
        <v>45654</v>
      </c>
      <c r="H17" s="313">
        <f>G17+23</f>
        <v>45677</v>
      </c>
      <c r="I17" s="312" t="s">
        <v>31</v>
      </c>
      <c r="J17" s="313">
        <f>G17+24</f>
        <v>45678</v>
      </c>
      <c r="K17" s="314">
        <f>G17+26</f>
        <v>45680</v>
      </c>
      <c r="L17" s="313">
        <f>G17+27</f>
        <v>45681</v>
      </c>
      <c r="M17" s="306">
        <f>G17+30</f>
        <v>45684</v>
      </c>
      <c r="N17" s="306">
        <f>G17+32</f>
        <v>45686</v>
      </c>
      <c r="O17" s="294">
        <f>G17+36</f>
        <v>45690</v>
      </c>
      <c r="P17" s="305" t="s">
        <v>31</v>
      </c>
      <c r="Q17" s="312" t="s">
        <v>31</v>
      </c>
      <c r="R17" s="312" t="s">
        <v>31</v>
      </c>
      <c r="S17" s="143" t="s">
        <v>89</v>
      </c>
    </row>
    <row r="18" spans="1:20" ht="18" customHeight="1">
      <c r="A18" s="491" t="str">
        <f>+'S.AFRICA via SIN'!A21</f>
        <v>INCRES</v>
      </c>
      <c r="B18" s="492" t="str">
        <f>+'S.AFRICA via SIN'!B21</f>
        <v>034S</v>
      </c>
      <c r="C18" s="493">
        <f>+'S.AFRICA via SIN'!C21</f>
        <v>45642</v>
      </c>
      <c r="D18" s="494">
        <f>+'S.AFRICA via SIN'!D21</f>
        <v>45644</v>
      </c>
      <c r="E18" s="416" t="s">
        <v>277</v>
      </c>
      <c r="F18" s="502" t="s">
        <v>278</v>
      </c>
      <c r="G18" s="505">
        <v>45648</v>
      </c>
      <c r="H18" s="297" t="s">
        <v>31</v>
      </c>
      <c r="I18" s="296">
        <f>G18+24</f>
        <v>45672</v>
      </c>
      <c r="J18" s="298">
        <f>G18+26</f>
        <v>45674</v>
      </c>
      <c r="K18" s="296">
        <f>G18+28</f>
        <v>45676</v>
      </c>
      <c r="L18" s="298">
        <f>G18+29</f>
        <v>45677</v>
      </c>
      <c r="M18" s="299" t="s">
        <v>31</v>
      </c>
      <c r="N18" s="299" t="s">
        <v>31</v>
      </c>
      <c r="O18" s="299" t="s">
        <v>31</v>
      </c>
      <c r="P18" s="299" t="s">
        <v>31</v>
      </c>
      <c r="Q18" s="296">
        <f>G18+30</f>
        <v>45678</v>
      </c>
      <c r="R18" s="300">
        <f>G18+29</f>
        <v>45677</v>
      </c>
      <c r="S18" s="283" t="s">
        <v>90</v>
      </c>
      <c r="T18"/>
    </row>
    <row r="19" spans="1:20" ht="18" customHeight="1">
      <c r="A19" s="402"/>
      <c r="B19" s="402"/>
      <c r="C19" s="345"/>
      <c r="D19" s="345"/>
      <c r="E19" s="459"/>
      <c r="F19" s="503"/>
      <c r="G19" s="460"/>
      <c r="H19" s="464"/>
      <c r="I19" s="461"/>
      <c r="J19" s="461"/>
      <c r="K19" s="461"/>
      <c r="L19" s="461"/>
      <c r="M19" s="461"/>
      <c r="N19" s="461"/>
      <c r="O19" s="462"/>
      <c r="P19" s="461"/>
      <c r="Q19" s="463"/>
      <c r="R19" s="464"/>
      <c r="S19" s="250"/>
    </row>
    <row r="20" spans="1:20" ht="18" customHeight="1">
      <c r="A20" s="340" t="str">
        <f>+'S.AFRICA via SIN'!A25</f>
        <v>CAPE FAWLEY</v>
      </c>
      <c r="B20" s="430" t="str">
        <f>+'S.AFRICA via SIN'!B25</f>
        <v>138S</v>
      </c>
      <c r="C20" s="431">
        <f>+'S.AFRICA via SIN'!C25</f>
        <v>45651</v>
      </c>
      <c r="D20" s="477">
        <f>C20+2</f>
        <v>45653</v>
      </c>
      <c r="E20" s="390" t="s">
        <v>272</v>
      </c>
      <c r="F20" s="336" t="s">
        <v>273</v>
      </c>
      <c r="G20" s="305">
        <v>45657</v>
      </c>
      <c r="H20" s="313">
        <f>G20+23</f>
        <v>45680</v>
      </c>
      <c r="I20" s="312" t="s">
        <v>31</v>
      </c>
      <c r="J20" s="313">
        <f>G20+24</f>
        <v>45681</v>
      </c>
      <c r="K20" s="314">
        <f>G20+26</f>
        <v>45683</v>
      </c>
      <c r="L20" s="313">
        <f>G20+27</f>
        <v>45684</v>
      </c>
      <c r="M20" s="306">
        <f>G20+30</f>
        <v>45687</v>
      </c>
      <c r="N20" s="306">
        <f>G20+32</f>
        <v>45689</v>
      </c>
      <c r="O20" s="294">
        <f>G20+36</f>
        <v>45693</v>
      </c>
      <c r="P20" s="305" t="s">
        <v>31</v>
      </c>
      <c r="Q20" s="312" t="s">
        <v>31</v>
      </c>
      <c r="R20" s="312" t="s">
        <v>31</v>
      </c>
      <c r="S20" s="143" t="s">
        <v>89</v>
      </c>
    </row>
    <row r="21" spans="1:20" ht="18" customHeight="1">
      <c r="A21" s="491" t="str">
        <f>+'S.AFRICA via SIN'!A26</f>
        <v>SINAR SUNDA</v>
      </c>
      <c r="B21" s="514" t="str">
        <f>+'S.AFRICA via SIN'!B26</f>
        <v>180S</v>
      </c>
      <c r="C21" s="493">
        <f>+'S.AFRICA via SIN'!C26</f>
        <v>45649</v>
      </c>
      <c r="D21" s="494">
        <f>+'S.AFRICA via SIN'!D26</f>
        <v>45651</v>
      </c>
      <c r="E21" s="416" t="s">
        <v>279</v>
      </c>
      <c r="F21" s="502" t="s">
        <v>280</v>
      </c>
      <c r="G21" s="505">
        <v>45293</v>
      </c>
      <c r="H21" s="297" t="s">
        <v>31</v>
      </c>
      <c r="I21" s="296">
        <f>G21+24</f>
        <v>45317</v>
      </c>
      <c r="J21" s="298">
        <f>G21+26</f>
        <v>45319</v>
      </c>
      <c r="K21" s="296">
        <f>G21+28</f>
        <v>45321</v>
      </c>
      <c r="L21" s="298">
        <f>G21+29</f>
        <v>45322</v>
      </c>
      <c r="M21" s="299" t="s">
        <v>31</v>
      </c>
      <c r="N21" s="299" t="s">
        <v>31</v>
      </c>
      <c r="O21" s="299" t="s">
        <v>31</v>
      </c>
      <c r="P21" s="299" t="s">
        <v>31</v>
      </c>
      <c r="Q21" s="296">
        <f>G21+30</f>
        <v>45323</v>
      </c>
      <c r="R21" s="300">
        <f>G21+29</f>
        <v>45322</v>
      </c>
      <c r="S21" s="283" t="s">
        <v>90</v>
      </c>
      <c r="T21"/>
    </row>
    <row r="22" spans="1:20" ht="18" customHeight="1">
      <c r="A22" s="402"/>
      <c r="B22" s="402"/>
      <c r="C22" s="345"/>
      <c r="D22" s="345"/>
      <c r="E22" s="459"/>
      <c r="F22" s="503"/>
      <c r="G22" s="460"/>
      <c r="H22" s="464"/>
      <c r="I22" s="461"/>
      <c r="J22" s="461"/>
      <c r="K22" s="461"/>
      <c r="L22" s="461"/>
      <c r="M22" s="461"/>
      <c r="N22" s="461"/>
      <c r="O22" s="462"/>
      <c r="P22" s="461"/>
      <c r="Q22" s="463"/>
      <c r="R22" s="464"/>
      <c r="S22" s="250"/>
    </row>
    <row r="23" spans="1:20" ht="18" customHeight="1">
      <c r="A23" s="340" t="str">
        <f>'S.AFRICA via SIN'!A30</f>
        <v>SAN LORENZO</v>
      </c>
      <c r="B23" s="430" t="str">
        <f>'S.AFRICA via SIN'!B30</f>
        <v>273S</v>
      </c>
      <c r="C23" s="431">
        <f>'S.AFRICA via SIN'!C30</f>
        <v>45658</v>
      </c>
      <c r="D23" s="477">
        <f>'S.AFRICA via SIN'!D30</f>
        <v>45660</v>
      </c>
      <c r="E23" s="390" t="s">
        <v>274</v>
      </c>
      <c r="F23" s="336" t="s">
        <v>275</v>
      </c>
      <c r="G23" s="305">
        <v>45297</v>
      </c>
      <c r="H23" s="313">
        <f>G23+23</f>
        <v>45320</v>
      </c>
      <c r="I23" s="312" t="s">
        <v>31</v>
      </c>
      <c r="J23" s="313">
        <f>G23+24</f>
        <v>45321</v>
      </c>
      <c r="K23" s="314">
        <f>G23+26</f>
        <v>45323</v>
      </c>
      <c r="L23" s="313">
        <f>G23+27</f>
        <v>45324</v>
      </c>
      <c r="M23" s="306">
        <f>G23+30</f>
        <v>45327</v>
      </c>
      <c r="N23" s="306">
        <f>G23+32</f>
        <v>45329</v>
      </c>
      <c r="O23" s="294">
        <f>G23+36</f>
        <v>45333</v>
      </c>
      <c r="P23" s="305" t="s">
        <v>31</v>
      </c>
      <c r="Q23" s="312" t="s">
        <v>31</v>
      </c>
      <c r="R23" s="312" t="s">
        <v>31</v>
      </c>
      <c r="S23" s="143" t="s">
        <v>89</v>
      </c>
    </row>
    <row r="24" spans="1:20" ht="18" customHeight="1">
      <c r="A24" s="491" t="str">
        <f>'S.AFRICA via SIN'!A31</f>
        <v>AN HAI</v>
      </c>
      <c r="B24" s="514" t="str">
        <f>'S.AFRICA via SIN'!B31</f>
        <v>036S</v>
      </c>
      <c r="C24" s="493">
        <f>'S.AFRICA via SIN'!C31</f>
        <v>45656</v>
      </c>
      <c r="D24" s="494">
        <f>'S.AFRICA via SIN'!D31</f>
        <v>45658</v>
      </c>
      <c r="E24" s="416" t="s">
        <v>281</v>
      </c>
      <c r="F24" s="502" t="s">
        <v>131</v>
      </c>
      <c r="G24" s="505">
        <f>G21+7</f>
        <v>45300</v>
      </c>
      <c r="H24" s="297" t="s">
        <v>31</v>
      </c>
      <c r="I24" s="296">
        <f>G24+24</f>
        <v>45324</v>
      </c>
      <c r="J24" s="298">
        <f>G24+26</f>
        <v>45326</v>
      </c>
      <c r="K24" s="296">
        <f>G24+28</f>
        <v>45328</v>
      </c>
      <c r="L24" s="298">
        <f>G24+29</f>
        <v>45329</v>
      </c>
      <c r="M24" s="299" t="s">
        <v>31</v>
      </c>
      <c r="N24" s="299" t="s">
        <v>31</v>
      </c>
      <c r="O24" s="299" t="s">
        <v>31</v>
      </c>
      <c r="P24" s="299" t="s">
        <v>31</v>
      </c>
      <c r="Q24" s="296">
        <f>G24+30</f>
        <v>45330</v>
      </c>
      <c r="R24" s="300">
        <f>G24+29</f>
        <v>45329</v>
      </c>
      <c r="S24" s="283" t="s">
        <v>90</v>
      </c>
      <c r="T24"/>
    </row>
    <row r="25" spans="1:20" ht="18" customHeight="1">
      <c r="A25" s="495"/>
      <c r="B25" s="487"/>
      <c r="C25" s="525"/>
      <c r="D25" s="526"/>
      <c r="E25" s="527"/>
      <c r="F25" s="342"/>
      <c r="G25" s="501"/>
      <c r="H25" s="528"/>
      <c r="I25" s="501"/>
      <c r="J25" s="501"/>
      <c r="K25" s="501"/>
      <c r="L25" s="501"/>
      <c r="M25" s="528"/>
      <c r="N25" s="528"/>
      <c r="O25" s="528"/>
      <c r="P25" s="528"/>
      <c r="Q25" s="501"/>
      <c r="R25" s="501"/>
      <c r="S25" s="283"/>
      <c r="T25"/>
    </row>
    <row r="26" spans="1:20" ht="18" customHeight="1">
      <c r="A26" s="495"/>
      <c r="B26" s="487"/>
      <c r="C26" s="525"/>
      <c r="D26" s="526"/>
      <c r="E26" s="527"/>
      <c r="F26" s="342"/>
      <c r="G26" s="501"/>
      <c r="H26" s="528"/>
      <c r="I26" s="501"/>
      <c r="J26" s="501"/>
      <c r="K26" s="501"/>
      <c r="L26" s="501"/>
      <c r="M26" s="528"/>
      <c r="N26" s="528"/>
      <c r="O26" s="528"/>
      <c r="P26" s="528"/>
      <c r="Q26" s="501"/>
      <c r="R26" s="501"/>
      <c r="S26" s="283"/>
      <c r="T26"/>
    </row>
    <row r="27" spans="1:20" ht="18" customHeight="1">
      <c r="A27" s="495"/>
      <c r="B27" s="487"/>
      <c r="C27" s="525"/>
      <c r="D27" s="526"/>
      <c r="E27" s="527"/>
      <c r="F27" s="342"/>
      <c r="G27" s="501"/>
      <c r="H27" s="528"/>
      <c r="I27" s="501"/>
      <c r="J27" s="501"/>
      <c r="K27" s="501"/>
      <c r="L27" s="501"/>
      <c r="M27" s="528"/>
      <c r="N27" s="528"/>
      <c r="O27" s="528"/>
      <c r="P27" s="528"/>
      <c r="Q27" s="501"/>
      <c r="R27" s="501"/>
      <c r="S27" s="283"/>
      <c r="T27"/>
    </row>
    <row r="28" spans="1:20" ht="18" customHeight="1">
      <c r="A28" s="495"/>
      <c r="B28" s="487"/>
      <c r="C28" s="525"/>
      <c r="D28" s="526"/>
      <c r="E28" s="527"/>
      <c r="F28" s="342"/>
      <c r="G28" s="501"/>
      <c r="H28" s="528"/>
      <c r="I28" s="501"/>
      <c r="J28" s="501"/>
      <c r="K28" s="501"/>
      <c r="L28" s="501"/>
      <c r="M28" s="528"/>
      <c r="N28" s="528"/>
      <c r="O28" s="528"/>
      <c r="P28" s="528"/>
      <c r="Q28" s="501"/>
      <c r="R28" s="501"/>
      <c r="S28" s="283"/>
      <c r="T28"/>
    </row>
    <row r="29" spans="1:20" ht="18" customHeight="1">
      <c r="A29" s="495"/>
      <c r="B29" s="487"/>
      <c r="C29" s="525"/>
      <c r="D29" s="526"/>
      <c r="E29" s="527"/>
      <c r="F29" s="342"/>
      <c r="G29" s="501"/>
      <c r="H29" s="528"/>
      <c r="I29" s="501"/>
      <c r="J29" s="501"/>
      <c r="K29" s="501"/>
      <c r="L29" s="501"/>
      <c r="M29" s="528"/>
      <c r="N29" s="528"/>
      <c r="O29" s="528"/>
      <c r="P29" s="528"/>
      <c r="Q29" s="501"/>
      <c r="R29" s="501"/>
      <c r="S29" s="283"/>
      <c r="T29"/>
    </row>
    <row r="30" spans="1:20" ht="18" customHeight="1">
      <c r="A30" s="495"/>
      <c r="B30" s="487"/>
      <c r="C30" s="525"/>
      <c r="D30" s="526"/>
      <c r="E30" s="527"/>
      <c r="F30" s="342"/>
      <c r="G30" s="501"/>
      <c r="H30" s="528"/>
      <c r="I30" s="501"/>
      <c r="J30" s="501"/>
      <c r="K30" s="501"/>
      <c r="L30" s="501"/>
      <c r="M30" s="528"/>
      <c r="N30" s="528"/>
      <c r="O30" s="528"/>
      <c r="P30" s="528"/>
      <c r="Q30" s="501"/>
      <c r="R30" s="501"/>
      <c r="S30" s="283"/>
      <c r="T30"/>
    </row>
    <row r="31" spans="1:20" ht="18" customHeight="1">
      <c r="A31" s="495"/>
      <c r="B31" s="487"/>
      <c r="C31" s="525"/>
      <c r="D31" s="526"/>
      <c r="E31" s="527"/>
      <c r="F31" s="342"/>
      <c r="G31" s="501"/>
      <c r="H31" s="528"/>
      <c r="I31" s="501"/>
      <c r="J31" s="501"/>
      <c r="K31" s="501"/>
      <c r="L31" s="501"/>
      <c r="M31" s="528"/>
      <c r="N31" s="528"/>
      <c r="O31" s="528"/>
      <c r="P31" s="528"/>
      <c r="Q31" s="501"/>
      <c r="R31" s="501"/>
      <c r="S31" s="283"/>
      <c r="T31"/>
    </row>
    <row r="32" spans="1:20" ht="18" customHeight="1">
      <c r="A32" s="495"/>
      <c r="B32" s="487"/>
      <c r="C32" s="525"/>
      <c r="D32" s="526"/>
      <c r="E32" s="527"/>
      <c r="F32" s="342"/>
      <c r="G32" s="501"/>
      <c r="H32" s="528"/>
      <c r="I32" s="501"/>
      <c r="J32" s="501"/>
      <c r="K32" s="501"/>
      <c r="L32" s="501"/>
      <c r="M32" s="528"/>
      <c r="N32" s="528"/>
      <c r="O32" s="528"/>
      <c r="P32" s="528"/>
      <c r="Q32" s="501"/>
      <c r="R32" s="501"/>
      <c r="S32" s="283"/>
      <c r="T32"/>
    </row>
    <row r="33" spans="1:20" ht="18" customHeight="1">
      <c r="A33" s="495"/>
      <c r="B33" s="487"/>
      <c r="C33" s="525"/>
      <c r="D33" s="526"/>
      <c r="E33" s="527"/>
      <c r="F33" s="342"/>
      <c r="G33" s="501"/>
      <c r="H33" s="528"/>
      <c r="I33" s="501"/>
      <c r="J33" s="501"/>
      <c r="K33" s="501"/>
      <c r="L33" s="501"/>
      <c r="M33" s="528"/>
      <c r="N33" s="528"/>
      <c r="O33" s="528"/>
      <c r="P33" s="528"/>
      <c r="Q33" s="501"/>
      <c r="R33" s="501"/>
      <c r="S33" s="283"/>
      <c r="T33"/>
    </row>
    <row r="34" spans="1:20">
      <c r="N34" s="159"/>
    </row>
    <row r="35" spans="1:20">
      <c r="R35" s="163" t="s">
        <v>32</v>
      </c>
    </row>
    <row r="36" spans="1:20" ht="15">
      <c r="A36" s="154" t="s">
        <v>33</v>
      </c>
      <c r="B36" s="154"/>
      <c r="C36" s="160"/>
      <c r="D36" s="161"/>
      <c r="E36" s="162"/>
      <c r="F36" s="162"/>
      <c r="G36" s="162"/>
    </row>
    <row r="37" spans="1:20" ht="15">
      <c r="A37" s="346" t="s">
        <v>109</v>
      </c>
      <c r="B37" s="164"/>
      <c r="C37" s="174"/>
      <c r="D37" s="165"/>
      <c r="E37" s="81"/>
      <c r="F37" s="236"/>
      <c r="G37" s="162"/>
      <c r="R37" s="60"/>
    </row>
    <row r="38" spans="1:20" ht="15">
      <c r="A38" s="271" t="s">
        <v>73</v>
      </c>
      <c r="B38" s="164"/>
      <c r="C38" s="174"/>
      <c r="D38" s="165"/>
      <c r="E38" s="81"/>
      <c r="F38" s="236"/>
      <c r="G38" s="162"/>
      <c r="R38" s="60"/>
    </row>
    <row r="39" spans="1:20" ht="15">
      <c r="A39" s="1" t="s">
        <v>74</v>
      </c>
      <c r="B39" s="166"/>
      <c r="C39" s="167"/>
      <c r="D39" s="165"/>
      <c r="E39" s="80"/>
      <c r="F39" s="234"/>
      <c r="G39" s="168"/>
      <c r="R39" s="60"/>
    </row>
    <row r="40" spans="1:20" ht="15">
      <c r="A40" s="155"/>
      <c r="B40" s="164"/>
      <c r="C40" s="174"/>
      <c r="D40" s="165"/>
      <c r="E40" s="81"/>
      <c r="F40" s="236"/>
      <c r="G40" s="162"/>
      <c r="R40" s="60"/>
    </row>
    <row r="41" spans="1:20" ht="15">
      <c r="A41" s="156" t="s">
        <v>93</v>
      </c>
      <c r="B41" s="169"/>
      <c r="C41" s="175"/>
      <c r="D41" s="170"/>
      <c r="E41" s="171"/>
      <c r="F41" s="248"/>
      <c r="G41" s="168"/>
      <c r="R41" s="60"/>
    </row>
    <row r="42" spans="1:20" ht="15">
      <c r="A42" s="156" t="s">
        <v>92</v>
      </c>
      <c r="B42" s="172"/>
      <c r="C42" s="173"/>
      <c r="D42" s="176"/>
      <c r="E42" s="80"/>
      <c r="F42" s="234"/>
      <c r="G42" s="162"/>
      <c r="R42" s="60"/>
    </row>
    <row r="43" spans="1:20">
      <c r="R43" s="60"/>
    </row>
    <row r="46" spans="1:20">
      <c r="A46" s="177" t="s">
        <v>75</v>
      </c>
      <c r="B46" s="177"/>
      <c r="C46" s="177"/>
      <c r="D46" s="177"/>
      <c r="E46" s="177"/>
      <c r="F46" s="249"/>
      <c r="G46" s="177"/>
      <c r="H46" s="177"/>
      <c r="I46" s="177"/>
      <c r="J46" s="177"/>
      <c r="K46" s="177"/>
      <c r="L46" s="177"/>
      <c r="M46" s="177"/>
      <c r="N46" s="177"/>
      <c r="O46" s="177"/>
      <c r="P46" s="177"/>
    </row>
  </sheetData>
  <mergeCells count="6">
    <mergeCell ref="B1:R1"/>
    <mergeCell ref="B2:R2"/>
    <mergeCell ref="A8:B9"/>
    <mergeCell ref="E8:F8"/>
    <mergeCell ref="H8:R8"/>
    <mergeCell ref="E9:F9"/>
  </mergeCells>
  <hyperlinks>
    <hyperlink ref="A7" location="MENU!A1" display="BACK TO MENU"/>
  </hyperlinks>
  <pageMargins left="0" right="0" top="0" bottom="0" header="0" footer="0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tabSelected="1" zoomScale="70" zoomScaleNormal="70" zoomScaleSheetLayoutView="80" workbookViewId="0">
      <selection activeCell="F24" sqref="F24"/>
    </sheetView>
  </sheetViews>
  <sheetFormatPr defaultColWidth="8" defaultRowHeight="14.25"/>
  <cols>
    <col min="1" max="1" width="22.109375" style="149" customWidth="1"/>
    <col min="2" max="2" width="14.21875" style="149" customWidth="1"/>
    <col min="3" max="4" width="15.77734375" style="144" bestFit="1" customWidth="1"/>
    <col min="5" max="5" width="25.109375" style="145" customWidth="1"/>
    <col min="6" max="6" width="15.109375" style="149" customWidth="1"/>
    <col min="7" max="7" width="15.6640625" style="144" bestFit="1" customWidth="1"/>
    <col min="8" max="8" width="10.6640625" style="144" bestFit="1" customWidth="1"/>
    <col min="9" max="9" width="16.77734375" style="144" customWidth="1"/>
    <col min="10" max="10" width="8.21875" style="144" bestFit="1" customWidth="1"/>
    <col min="11" max="11" width="5.109375" style="144" bestFit="1" customWidth="1"/>
    <col min="12" max="12" width="5.21875" style="144" bestFit="1" customWidth="1"/>
    <col min="13" max="13" width="4.6640625" style="144" bestFit="1" customWidth="1"/>
    <col min="14" max="16384" width="8" style="144"/>
  </cols>
  <sheetData>
    <row r="1" spans="1:10" ht="18">
      <c r="B1" s="623" t="s">
        <v>0</v>
      </c>
      <c r="C1" s="623"/>
      <c r="D1" s="623"/>
      <c r="E1" s="623"/>
      <c r="F1" s="623"/>
      <c r="G1" s="623"/>
      <c r="H1" s="623"/>
      <c r="I1" s="623"/>
    </row>
    <row r="2" spans="1:10" ht="18">
      <c r="B2" s="624" t="s">
        <v>7</v>
      </c>
      <c r="C2" s="624"/>
      <c r="D2" s="624"/>
      <c r="E2" s="624"/>
      <c r="F2" s="624"/>
      <c r="G2" s="624"/>
      <c r="H2" s="624"/>
      <c r="I2" s="624"/>
    </row>
    <row r="3" spans="1:10" ht="15">
      <c r="A3" s="144"/>
      <c r="B3" s="153"/>
      <c r="C3" s="153"/>
      <c r="D3" s="153"/>
      <c r="E3" s="150"/>
      <c r="F3" s="262"/>
      <c r="G3" s="153"/>
      <c r="H3" s="153"/>
      <c r="I3" s="153"/>
    </row>
    <row r="4" spans="1:10" ht="15">
      <c r="A4" s="196"/>
      <c r="B4" s="153"/>
      <c r="C4" s="153"/>
      <c r="D4" s="153"/>
      <c r="E4" s="150"/>
      <c r="F4" s="262"/>
      <c r="G4" s="153"/>
      <c r="H4" s="153"/>
      <c r="I4" s="153"/>
    </row>
    <row r="5" spans="1:10" ht="15">
      <c r="A5" s="196"/>
      <c r="B5" s="153"/>
      <c r="C5" s="153"/>
      <c r="D5" s="153"/>
      <c r="E5" s="150"/>
      <c r="F5" s="262"/>
      <c r="G5" s="153"/>
      <c r="H5" s="153"/>
      <c r="I5" s="153"/>
    </row>
    <row r="6" spans="1:10" ht="15">
      <c r="A6" s="196"/>
      <c r="B6" s="153"/>
      <c r="C6" s="153"/>
      <c r="D6" s="153"/>
      <c r="E6" s="150"/>
      <c r="F6" s="262"/>
      <c r="G6" s="153"/>
      <c r="H6" s="153"/>
      <c r="I6" s="153"/>
    </row>
    <row r="7" spans="1:10" ht="15">
      <c r="A7" s="196" t="s">
        <v>14</v>
      </c>
      <c r="B7" s="189"/>
      <c r="C7" s="146"/>
      <c r="D7" s="146"/>
      <c r="E7" s="267"/>
      <c r="F7" s="189"/>
      <c r="G7" s="190"/>
      <c r="H7" s="147"/>
      <c r="I7" s="148"/>
    </row>
    <row r="8" spans="1:10" ht="15" customHeight="1">
      <c r="A8" s="611" t="s">
        <v>110</v>
      </c>
      <c r="B8" s="612"/>
      <c r="C8" s="516" t="s">
        <v>17</v>
      </c>
      <c r="D8" s="260" t="s">
        <v>18</v>
      </c>
      <c r="E8" s="626" t="s">
        <v>19</v>
      </c>
      <c r="F8" s="626"/>
      <c r="G8" s="337" t="s">
        <v>60</v>
      </c>
      <c r="H8" s="627" t="s">
        <v>18</v>
      </c>
      <c r="I8" s="628"/>
    </row>
    <row r="9" spans="1:10" ht="15">
      <c r="A9" s="613"/>
      <c r="B9" s="625"/>
      <c r="C9" s="405" t="s">
        <v>21</v>
      </c>
      <c r="D9" s="255" t="s">
        <v>61</v>
      </c>
      <c r="E9" s="629" t="s">
        <v>80</v>
      </c>
      <c r="F9" s="629"/>
      <c r="G9" s="485" t="s">
        <v>18</v>
      </c>
      <c r="H9" s="261" t="s">
        <v>88</v>
      </c>
      <c r="I9" s="295" t="s">
        <v>100</v>
      </c>
    </row>
    <row r="10" spans="1:10" ht="15">
      <c r="A10" s="496"/>
      <c r="B10" s="539"/>
      <c r="C10" s="497"/>
      <c r="D10" s="497"/>
      <c r="E10" s="510" t="s">
        <v>132</v>
      </c>
      <c r="F10" s="483" t="s">
        <v>146</v>
      </c>
      <c r="G10" s="481">
        <v>45633</v>
      </c>
      <c r="H10" s="481">
        <f>G10+12</f>
        <v>45645</v>
      </c>
      <c r="I10" s="484" t="s">
        <v>31</v>
      </c>
      <c r="J10" s="280" t="s">
        <v>99</v>
      </c>
    </row>
    <row r="11" spans="1:10" ht="15">
      <c r="A11" s="340" t="str">
        <f>+'S.AFRICA via SIN'!A10</f>
        <v>SAN LORENZO</v>
      </c>
      <c r="B11" s="540" t="str">
        <f>+'S.AFRICA via SIN'!B10</f>
        <v>271S</v>
      </c>
      <c r="C11" s="431">
        <f>+'S.AFRICA via SIN'!C10</f>
        <v>45630</v>
      </c>
      <c r="D11" s="393">
        <f>C11+2</f>
        <v>45632</v>
      </c>
      <c r="E11" s="507" t="s">
        <v>123</v>
      </c>
      <c r="F11" s="392" t="s">
        <v>150</v>
      </c>
      <c r="G11" s="482">
        <v>45637</v>
      </c>
      <c r="H11" s="329" t="s">
        <v>31</v>
      </c>
      <c r="I11" s="330">
        <f>+G11+19</f>
        <v>45656</v>
      </c>
      <c r="J11" s="183" t="s">
        <v>104</v>
      </c>
    </row>
    <row r="12" spans="1:10" ht="15">
      <c r="A12" s="541" t="str">
        <f>+'S.AFRICA via SIN'!A11</f>
        <v>AN HAI</v>
      </c>
      <c r="B12" s="514" t="str">
        <f>+'S.AFRICA via SIN'!B11</f>
        <v>029S</v>
      </c>
      <c r="C12" s="498">
        <f>+'S.AFRICA via SIN'!C11</f>
        <v>45628</v>
      </c>
      <c r="D12" s="499">
        <f>+C12+2</f>
        <v>45630</v>
      </c>
      <c r="E12" s="507"/>
      <c r="F12" s="392"/>
      <c r="G12" s="482"/>
      <c r="H12" s="329"/>
      <c r="I12" s="330"/>
      <c r="J12" s="183"/>
    </row>
    <row r="13" spans="1:10" ht="15">
      <c r="A13" s="496"/>
      <c r="B13" s="539"/>
      <c r="C13" s="497"/>
      <c r="D13" s="497"/>
      <c r="E13" s="562" t="s">
        <v>282</v>
      </c>
      <c r="F13" s="512" t="s">
        <v>283</v>
      </c>
      <c r="G13" s="481">
        <f>+G10+7</f>
        <v>45640</v>
      </c>
      <c r="H13" s="481">
        <f>G13+12</f>
        <v>45652</v>
      </c>
      <c r="I13" s="484" t="s">
        <v>31</v>
      </c>
      <c r="J13" s="280" t="s">
        <v>99</v>
      </c>
    </row>
    <row r="14" spans="1:10" ht="15">
      <c r="A14" s="340" t="str">
        <f>+'S.AFRICA via SIN'!A15</f>
        <v>CAPE FAWLEY</v>
      </c>
      <c r="B14" s="540" t="str">
        <f>+'S.AFRICA via SIN'!B15</f>
        <v>137S</v>
      </c>
      <c r="C14" s="431">
        <f>+'S.AFRICA via SIN'!C15</f>
        <v>45637</v>
      </c>
      <c r="D14" s="393">
        <f>C14+2</f>
        <v>45639</v>
      </c>
      <c r="E14" s="507" t="s">
        <v>287</v>
      </c>
      <c r="F14" s="392" t="s">
        <v>288</v>
      </c>
      <c r="G14" s="482">
        <f>G11+7</f>
        <v>45644</v>
      </c>
      <c r="H14" s="329" t="s">
        <v>31</v>
      </c>
      <c r="I14" s="330">
        <f>+G14+19</f>
        <v>45663</v>
      </c>
      <c r="J14" s="183" t="s">
        <v>104</v>
      </c>
    </row>
    <row r="15" spans="1:10" ht="15">
      <c r="A15" s="541" t="str">
        <f>+'S.AFRICA via SIN'!A16</f>
        <v>SINAR SUNDA</v>
      </c>
      <c r="B15" s="514" t="str">
        <f>+'S.AFRICA via SIN'!B16</f>
        <v>179S</v>
      </c>
      <c r="C15" s="498">
        <f>+'S.AFRICA via SIN'!C16</f>
        <v>45635</v>
      </c>
      <c r="D15" s="499">
        <f>+C15+2</f>
        <v>45637</v>
      </c>
      <c r="E15" s="417"/>
      <c r="F15" s="392"/>
      <c r="G15" s="482"/>
      <c r="H15" s="329"/>
      <c r="I15" s="330"/>
      <c r="J15" s="183"/>
    </row>
    <row r="16" spans="1:10" ht="15">
      <c r="A16" s="496"/>
      <c r="B16" s="539"/>
      <c r="C16" s="497"/>
      <c r="D16" s="497"/>
      <c r="E16" s="510" t="s">
        <v>284</v>
      </c>
      <c r="F16" s="523" t="s">
        <v>150</v>
      </c>
      <c r="G16" s="481">
        <f>+G13+7</f>
        <v>45647</v>
      </c>
      <c r="H16" s="481">
        <f>G16+12</f>
        <v>45659</v>
      </c>
      <c r="I16" s="484" t="s">
        <v>31</v>
      </c>
      <c r="J16" s="280" t="s">
        <v>99</v>
      </c>
    </row>
    <row r="17" spans="1:22" ht="15">
      <c r="A17" s="340" t="str">
        <f>+'S.AFRICA via SIN'!A20</f>
        <v>SAN LORENZO</v>
      </c>
      <c r="B17" s="540" t="str">
        <f>+'S.AFRICA via SIN'!B20</f>
        <v>272S</v>
      </c>
      <c r="C17" s="431">
        <f>+'S.AFRICA via SIN'!C20</f>
        <v>45644</v>
      </c>
      <c r="D17" s="393">
        <f>C17+2</f>
        <v>45646</v>
      </c>
      <c r="E17" s="507" t="s">
        <v>147</v>
      </c>
      <c r="F17" s="392" t="s">
        <v>286</v>
      </c>
      <c r="G17" s="482">
        <f>+G14+7</f>
        <v>45651</v>
      </c>
      <c r="H17" s="329" t="s">
        <v>31</v>
      </c>
      <c r="I17" s="330">
        <f>+G17+19</f>
        <v>45670</v>
      </c>
      <c r="J17" s="183" t="s">
        <v>104</v>
      </c>
    </row>
    <row r="18" spans="1:22" ht="15">
      <c r="A18" s="541" t="str">
        <f>+'S.AFRICA via SIN'!A21</f>
        <v>INCRES</v>
      </c>
      <c r="B18" s="514" t="str">
        <f>+'S.AFRICA via SIN'!B21</f>
        <v>034S</v>
      </c>
      <c r="C18" s="498">
        <f>+'S.AFRICA via SIN'!C21</f>
        <v>45642</v>
      </c>
      <c r="D18" s="499">
        <f>+C18+2</f>
        <v>45644</v>
      </c>
      <c r="E18" s="417"/>
      <c r="F18" s="392"/>
      <c r="G18" s="482"/>
      <c r="H18" s="329"/>
      <c r="I18" s="330"/>
      <c r="J18" s="183"/>
    </row>
    <row r="19" spans="1:22" ht="15">
      <c r="A19" s="543"/>
      <c r="B19" s="543"/>
      <c r="C19" s="544"/>
      <c r="D19" s="544"/>
      <c r="E19" s="545" t="s">
        <v>144</v>
      </c>
      <c r="F19" s="546" t="s">
        <v>285</v>
      </c>
      <c r="G19" s="547">
        <f>+G16+7</f>
        <v>45654</v>
      </c>
      <c r="H19" s="547">
        <f>G19+12</f>
        <v>45666</v>
      </c>
      <c r="I19" s="548" t="s">
        <v>31</v>
      </c>
      <c r="J19" s="280" t="s">
        <v>99</v>
      </c>
    </row>
    <row r="20" spans="1:22" ht="15">
      <c r="A20" s="340" t="str">
        <f>+'S.AFRICA via SIN'!A25</f>
        <v>CAPE FAWLEY</v>
      </c>
      <c r="B20" s="540" t="str">
        <f>+'S.AFRICA via SIN'!B25</f>
        <v>138S</v>
      </c>
      <c r="C20" s="431">
        <f>+'S.AFRICA via SIN'!C25</f>
        <v>45651</v>
      </c>
      <c r="D20" s="393">
        <f>C20+2</f>
        <v>45653</v>
      </c>
      <c r="E20" s="507" t="s">
        <v>148</v>
      </c>
      <c r="F20" s="392" t="s">
        <v>289</v>
      </c>
      <c r="G20" s="482">
        <f>+G17+7</f>
        <v>45658</v>
      </c>
      <c r="H20" s="329" t="s">
        <v>31</v>
      </c>
      <c r="I20" s="330">
        <f>+G20+19</f>
        <v>45677</v>
      </c>
      <c r="J20" s="183" t="s">
        <v>104</v>
      </c>
    </row>
    <row r="21" spans="1:22" ht="15">
      <c r="A21" s="541" t="str">
        <f>+'S.AFRICA via SIN'!A26</f>
        <v>SINAR SUNDA</v>
      </c>
      <c r="B21" s="492" t="str">
        <f>+'S.AFRICA via SIN'!B26</f>
        <v>180S</v>
      </c>
      <c r="C21" s="549">
        <f>+'S.AFRICA via SIN'!C26</f>
        <v>45649</v>
      </c>
      <c r="D21" s="494">
        <f>+C21+2</f>
        <v>45651</v>
      </c>
      <c r="E21" s="550"/>
      <c r="F21" s="551"/>
      <c r="G21" s="552"/>
      <c r="H21" s="553"/>
      <c r="I21" s="554"/>
      <c r="J21" s="183"/>
    </row>
    <row r="22" spans="1:22" ht="15">
      <c r="A22" s="543"/>
      <c r="B22" s="543"/>
      <c r="C22" s="544"/>
      <c r="D22" s="544"/>
      <c r="E22" s="545" t="s">
        <v>145</v>
      </c>
      <c r="F22" s="546" t="s">
        <v>286</v>
      </c>
      <c r="G22" s="547">
        <f>+G19+7</f>
        <v>45661</v>
      </c>
      <c r="H22" s="547">
        <f>G22+12</f>
        <v>45673</v>
      </c>
      <c r="I22" s="548" t="s">
        <v>31</v>
      </c>
      <c r="J22" s="280" t="s">
        <v>99</v>
      </c>
    </row>
    <row r="23" spans="1:22" ht="15">
      <c r="A23" s="340" t="str">
        <f>'S.AMERICA via SIN'!A23</f>
        <v>SAN LORENZO</v>
      </c>
      <c r="B23" s="540" t="str">
        <f>'S.AMERICA via SIN'!B23</f>
        <v>273S</v>
      </c>
      <c r="C23" s="431">
        <f>'S.AMERICA via SIN'!C23</f>
        <v>45658</v>
      </c>
      <c r="D23" s="393">
        <f>'S.AMERICA via SIN'!D23</f>
        <v>45660</v>
      </c>
      <c r="E23" s="507" t="s">
        <v>149</v>
      </c>
      <c r="F23" s="392" t="s">
        <v>290</v>
      </c>
      <c r="G23" s="482">
        <f>+G20+7</f>
        <v>45665</v>
      </c>
      <c r="H23" s="329" t="s">
        <v>31</v>
      </c>
      <c r="I23" s="330">
        <f>+G23+19</f>
        <v>45684</v>
      </c>
      <c r="J23" s="183" t="s">
        <v>104</v>
      </c>
    </row>
    <row r="24" spans="1:22" ht="15">
      <c r="A24" s="541" t="str">
        <f>'S.AMERICA via SIN'!A24</f>
        <v>AN HAI</v>
      </c>
      <c r="B24" s="492" t="str">
        <f>'S.AMERICA via SIN'!B24</f>
        <v>036S</v>
      </c>
      <c r="C24" s="549">
        <f>'S.AMERICA via SIN'!C24</f>
        <v>45656</v>
      </c>
      <c r="D24" s="494">
        <f>'S.AMERICA via SIN'!D24</f>
        <v>45658</v>
      </c>
      <c r="E24" s="550"/>
      <c r="F24" s="551"/>
      <c r="G24" s="552"/>
      <c r="H24" s="553"/>
      <c r="I24" s="554"/>
      <c r="J24" s="183"/>
    </row>
    <row r="25" spans="1:22">
      <c r="A25" s="187"/>
      <c r="B25" s="187"/>
      <c r="C25" s="161"/>
      <c r="D25" s="161"/>
      <c r="E25" s="281"/>
      <c r="F25" s="187"/>
      <c r="G25" s="161"/>
      <c r="H25" s="159"/>
      <c r="K25" s="188"/>
    </row>
    <row r="26" spans="1:22">
      <c r="A26" s="187"/>
      <c r="B26" s="187"/>
      <c r="C26" s="161"/>
      <c r="D26" s="161"/>
      <c r="E26" s="281"/>
      <c r="F26" s="187"/>
      <c r="G26" s="161"/>
      <c r="H26" s="159"/>
      <c r="I26" s="163" t="s">
        <v>32</v>
      </c>
      <c r="K26" s="188"/>
    </row>
    <row r="27" spans="1:22" ht="15">
      <c r="A27" s="154" t="s">
        <v>33</v>
      </c>
      <c r="B27" s="154"/>
      <c r="C27" s="160"/>
      <c r="D27" s="161"/>
      <c r="E27" s="282"/>
      <c r="F27" s="263"/>
      <c r="G27" s="162"/>
      <c r="H27" s="162"/>
      <c r="J27" s="161"/>
      <c r="K27" s="161"/>
    </row>
    <row r="28" spans="1:22" ht="15">
      <c r="A28" s="346" t="s">
        <v>109</v>
      </c>
      <c r="B28" s="184"/>
      <c r="C28" s="185"/>
      <c r="D28" s="185"/>
      <c r="E28" s="282"/>
      <c r="F28" s="263"/>
      <c r="G28" s="162"/>
      <c r="H28" s="162"/>
      <c r="K28" s="145"/>
      <c r="L28" s="145"/>
      <c r="M28" s="145"/>
    </row>
    <row r="29" spans="1:22" s="124" customFormat="1" ht="15">
      <c r="A29" s="271" t="s">
        <v>73</v>
      </c>
      <c r="B29" s="181"/>
      <c r="C29" s="174"/>
      <c r="D29" s="165"/>
      <c r="E29" s="186"/>
      <c r="F29" s="264"/>
      <c r="G29" s="162"/>
      <c r="P29" s="144"/>
      <c r="Q29" s="144"/>
      <c r="R29" s="144"/>
      <c r="S29" s="144"/>
      <c r="T29" s="144"/>
      <c r="U29" s="144"/>
      <c r="V29" s="144"/>
    </row>
    <row r="30" spans="1:22" s="124" customFormat="1" ht="15">
      <c r="A30" s="1" t="s">
        <v>74</v>
      </c>
      <c r="B30" s="181"/>
      <c r="C30" s="174"/>
      <c r="D30" s="165"/>
      <c r="E30" s="186"/>
      <c r="F30" s="264"/>
      <c r="G30" s="162"/>
      <c r="P30" s="144"/>
      <c r="Q30" s="144"/>
      <c r="R30" s="144"/>
      <c r="S30" s="144"/>
      <c r="T30" s="144"/>
      <c r="U30" s="144"/>
      <c r="V30" s="144"/>
    </row>
    <row r="31" spans="1:22" ht="15">
      <c r="A31" s="155"/>
      <c r="B31" s="164"/>
      <c r="C31" s="174"/>
      <c r="D31" s="165"/>
      <c r="E31" s="81"/>
      <c r="F31" s="265"/>
      <c r="G31" s="162"/>
      <c r="H31" s="162"/>
      <c r="J31" s="161"/>
      <c r="K31" s="161"/>
    </row>
    <row r="32" spans="1:22" ht="15">
      <c r="A32" s="156" t="s">
        <v>93</v>
      </c>
      <c r="B32" s="169"/>
      <c r="C32" s="175"/>
      <c r="D32" s="170"/>
      <c r="E32" s="171"/>
      <c r="F32" s="266"/>
      <c r="G32" s="168"/>
      <c r="H32" s="168"/>
      <c r="J32" s="161"/>
      <c r="K32" s="161"/>
    </row>
    <row r="33" spans="1:11" ht="15">
      <c r="A33" s="156" t="s">
        <v>92</v>
      </c>
      <c r="B33" s="172"/>
      <c r="C33" s="173"/>
      <c r="D33" s="176"/>
      <c r="E33" s="80"/>
      <c r="F33" s="231"/>
      <c r="G33" s="162"/>
      <c r="H33" s="162"/>
      <c r="J33" s="161"/>
      <c r="K33" s="161"/>
    </row>
    <row r="34" spans="1:11">
      <c r="A34" s="187"/>
      <c r="B34" s="187"/>
      <c r="C34" s="161"/>
      <c r="D34" s="161"/>
      <c r="E34" s="281"/>
      <c r="F34" s="187"/>
      <c r="G34" s="161"/>
      <c r="H34" s="161"/>
      <c r="I34" s="161"/>
      <c r="J34" s="161"/>
      <c r="K34" s="161"/>
    </row>
    <row r="35" spans="1:11">
      <c r="A35" s="187"/>
      <c r="B35" s="187"/>
      <c r="C35" s="161"/>
      <c r="D35" s="161"/>
      <c r="E35" s="281"/>
      <c r="F35" s="187"/>
      <c r="G35" s="161"/>
      <c r="H35" s="161"/>
      <c r="I35" s="161"/>
      <c r="J35" s="161"/>
      <c r="K35" s="161"/>
    </row>
  </sheetData>
  <mergeCells count="6">
    <mergeCell ref="B1:I1"/>
    <mergeCell ref="B2:I2"/>
    <mergeCell ref="A8:B9"/>
    <mergeCell ref="E8:F8"/>
    <mergeCell ref="H8:I8"/>
    <mergeCell ref="E9:F9"/>
  </mergeCells>
  <hyperlinks>
    <hyperlink ref="A7" location="MENU!A1" display="BACK TO MENU"/>
  </hyperlinks>
  <printOptions horizontalCentered="1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MANZANILLO via SHA</vt:lpstr>
      <vt:lpstr>WCSA via NGB</vt:lpstr>
      <vt:lpstr>COLON via TAO</vt:lpstr>
      <vt:lpstr>WCSA via TAO</vt:lpstr>
      <vt:lpstr>Panama+Caribbean via TAO</vt:lpstr>
      <vt:lpstr>S.AFRICA via SIN</vt:lpstr>
      <vt:lpstr>S.AMERICA via SIN</vt:lpstr>
      <vt:lpstr>EAST AFRICA via SIN</vt:lpstr>
    </vt:vector>
  </TitlesOfParts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Le Diem Ha (VN)</cp:lastModifiedBy>
  <cp:revision/>
  <dcterms:created xsi:type="dcterms:W3CDTF">1999-08-17T08:14:37Z</dcterms:created>
  <dcterms:modified xsi:type="dcterms:W3CDTF">2024-11-25T07:52:01Z</dcterms:modified>
</cp:coreProperties>
</file>